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35" yWindow="150" windowWidth="9315" windowHeight="7245" tabRatio="445" firstSheet="1" activeTab="2"/>
  </bookViews>
  <sheets>
    <sheet name="!!! не пользовать" sheetId="1" r:id="rId1"/>
    <sheet name="!!!не пользовать1" sheetId="2" r:id="rId2"/>
    <sheet name="приложение №1 к решению" sheetId="3" r:id="rId3"/>
  </sheets>
  <definedNames>
    <definedName name="ЕНВД">'!!! не пользовать'!$F$17</definedName>
    <definedName name="ЕСН">'!!! не пользовать'!$F$14</definedName>
    <definedName name="НДФЛ">'!!! не пользовать'!$F$6</definedName>
  </definedNames>
  <calcPr fullCalcOnLoad="1"/>
</workbook>
</file>

<file path=xl/comments1.xml><?xml version="1.0" encoding="utf-8"?>
<comments xmlns="http://schemas.openxmlformats.org/spreadsheetml/2006/main">
  <authors>
    <author>tanusha</author>
  </authors>
  <commentList>
    <comment ref="B20" authorId="0">
      <text>
        <r>
          <rPr>
            <b/>
            <sz val="8"/>
            <rFont val="Tahoma"/>
            <family val="0"/>
          </rPr>
          <t>tanusha:</t>
        </r>
        <r>
          <rPr>
            <sz val="8"/>
            <rFont val="Tahoma"/>
            <family val="0"/>
          </rPr>
          <t xml:space="preserve">
</t>
        </r>
        <r>
          <rPr>
            <b/>
            <sz val="10"/>
            <color indexed="10"/>
            <rFont val="Tahoma"/>
            <family val="2"/>
          </rPr>
          <t>Этого кода нет в исполнении!!!!</t>
        </r>
      </text>
    </comment>
    <comment ref="B21" authorId="0">
      <text>
        <r>
          <rPr>
            <b/>
            <sz val="8"/>
            <rFont val="Tahoma"/>
            <family val="0"/>
          </rPr>
          <t>tanusha:</t>
        </r>
        <r>
          <rPr>
            <sz val="8"/>
            <rFont val="Tahoma"/>
            <family val="0"/>
          </rPr>
          <t xml:space="preserve">
</t>
        </r>
        <r>
          <rPr>
            <b/>
            <sz val="10"/>
            <color indexed="10"/>
            <rFont val="Tahoma"/>
            <family val="2"/>
          </rPr>
          <t>Этого кода нет в исполнении!!!</t>
        </r>
      </text>
    </comment>
    <comment ref="B25" authorId="0">
      <text>
        <r>
          <rPr>
            <b/>
            <sz val="8"/>
            <rFont val="Tahoma"/>
            <family val="0"/>
          </rPr>
          <t>tanusha:</t>
        </r>
        <r>
          <rPr>
            <sz val="8"/>
            <rFont val="Tahoma"/>
            <family val="0"/>
          </rPr>
          <t xml:space="preserve">
Ошибочно поступила сумма</t>
        </r>
      </text>
    </comment>
    <comment ref="S60" authorId="0">
      <text>
        <r>
          <rPr>
            <b/>
            <sz val="8"/>
            <rFont val="Tahoma"/>
            <family val="0"/>
          </rPr>
          <t>tanusha:</t>
        </r>
        <r>
          <rPr>
            <sz val="8"/>
            <rFont val="Tahoma"/>
            <family val="0"/>
          </rPr>
          <t xml:space="preserve">
МОК "Драматический театр"</t>
        </r>
      </text>
    </comment>
  </commentList>
</comments>
</file>

<file path=xl/comments2.xml><?xml version="1.0" encoding="utf-8"?>
<comments xmlns="http://schemas.openxmlformats.org/spreadsheetml/2006/main">
  <authors>
    <author>tanusha</author>
  </authors>
  <commentList>
    <comment ref="F16" authorId="0">
      <text>
        <r>
          <rPr>
            <b/>
            <sz val="8"/>
            <rFont val="Tahoma"/>
            <family val="0"/>
          </rPr>
          <t>В марте 2006 внесены изенения в план по земельному налогу 1012 +2500</t>
        </r>
      </text>
    </comment>
  </commentList>
</comments>
</file>

<file path=xl/comments3.xml><?xml version="1.0" encoding="utf-8"?>
<comments xmlns="http://schemas.openxmlformats.org/spreadsheetml/2006/main">
  <authors>
    <author>Татьяна Мелёхина</author>
  </authors>
  <commentList>
    <comment ref="A67" authorId="0">
      <text>
        <r>
          <rPr>
            <b/>
            <sz val="8"/>
            <rFont val="Tahoma"/>
            <family val="0"/>
          </rPr>
          <t>Татьяна Мелёхина:</t>
        </r>
        <r>
          <rPr>
            <sz val="8"/>
            <rFont val="Tahoma"/>
            <family val="0"/>
          </rPr>
          <t xml:space="preserve">
* в части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бюджетов муниципальных районов 
 и городских округов Алтайского края)
</t>
        </r>
      </text>
    </comment>
  </commentList>
</comments>
</file>

<file path=xl/sharedStrings.xml><?xml version="1.0" encoding="utf-8"?>
<sst xmlns="http://schemas.openxmlformats.org/spreadsheetml/2006/main" count="322" uniqueCount="273">
  <si>
    <t xml:space="preserve"> - налог с продаж</t>
  </si>
  <si>
    <t>Налоги на совокупный доход</t>
  </si>
  <si>
    <t>Налоги на имущество</t>
  </si>
  <si>
    <t xml:space="preserve"> </t>
  </si>
  <si>
    <t xml:space="preserve"> - налог на доходы  физических лиц </t>
  </si>
  <si>
    <t xml:space="preserve"> - земельный налог </t>
  </si>
  <si>
    <t xml:space="preserve"> Н А И М Е Н О В А Н И Е </t>
  </si>
  <si>
    <t xml:space="preserve"> - налог на имущество предприятий</t>
  </si>
  <si>
    <t>Государственная пошлина</t>
  </si>
  <si>
    <t>Налоги на прибыль, доходы</t>
  </si>
  <si>
    <t>Плата за негативное воздействие на окружающую среду</t>
  </si>
  <si>
    <t>Административные платежи и сборы</t>
  </si>
  <si>
    <t>Штрафные санкции</t>
  </si>
  <si>
    <t>Прочие неналоговые доходы</t>
  </si>
  <si>
    <t>Итого</t>
  </si>
  <si>
    <t>Невыясненные поступления</t>
  </si>
  <si>
    <t>Неналоговые доходы</t>
  </si>
  <si>
    <t>Налоговые доходы</t>
  </si>
  <si>
    <t>Продажа земли</t>
  </si>
  <si>
    <t>НАИМЕНОВАНИЕ ДОХОДА</t>
  </si>
  <si>
    <t xml:space="preserve">Поступило </t>
  </si>
  <si>
    <t>с начала года</t>
  </si>
  <si>
    <t>НАЛОГОВЫЕ ДОХОДЫ</t>
  </si>
  <si>
    <t>НАЛОГИ НА СОВОКУПНЫЙ ДОХОД</t>
  </si>
  <si>
    <t>Единый налог, взимаемый в связи с применением упрощенной системы</t>
  </si>
  <si>
    <t>Единый налог на вмененный доход</t>
  </si>
  <si>
    <t>НАЛОГИ НА ИМУЩЕСТВО</t>
  </si>
  <si>
    <t>Налог на имущество физических лиц</t>
  </si>
  <si>
    <t xml:space="preserve">Задолженность и перерасчеты по отмененным налогам </t>
  </si>
  <si>
    <t>Налог на имущество предприятий</t>
  </si>
  <si>
    <t>Налог с продаж</t>
  </si>
  <si>
    <t>Прочие налоги и сборы</t>
  </si>
  <si>
    <t>Налог на рекламу</t>
  </si>
  <si>
    <t>Прочие местные налоги и сборы</t>
  </si>
  <si>
    <t>НЕНАЛОГОВЫЕ ДОХОДЫ</t>
  </si>
  <si>
    <t>Доходы от использования имущества, находящегося в государственной и муниципальной собственности</t>
  </si>
  <si>
    <t>Штрафные санкции (092, 177, 188, 192)</t>
  </si>
  <si>
    <t>Итого:</t>
  </si>
  <si>
    <t>Прочие налоги и сборы, в т.ч.</t>
  </si>
  <si>
    <t>КБК</t>
  </si>
  <si>
    <t xml:space="preserve">                           </t>
  </si>
  <si>
    <t>Государственная пошлина за разрешение на размещение наруж.рекламы</t>
  </si>
  <si>
    <t>Поступления</t>
  </si>
  <si>
    <t>за месяц</t>
  </si>
  <si>
    <t xml:space="preserve">  НДФЛ с доходов,   облагаемых по налоговой ставке 13%</t>
  </si>
  <si>
    <t xml:space="preserve">  НДФЛ с доходов,   облагаемых по налоговой ставке35%</t>
  </si>
  <si>
    <t xml:space="preserve">  НДФЛ с доходов, полученных физ. лицами, не явл.налог.резидентами РФ</t>
  </si>
  <si>
    <t xml:space="preserve">  НДФЛ с доходов,   полученных в виде выигрышей и призов  </t>
  </si>
  <si>
    <t xml:space="preserve">  НДФЛ с доходов, получ. в виде % по облигациям с ипотечным  покрытием</t>
  </si>
  <si>
    <t>182109**************</t>
  </si>
  <si>
    <t>09211108044040000120</t>
  </si>
  <si>
    <t>********************</t>
  </si>
  <si>
    <t>00010100000010000000</t>
  </si>
  <si>
    <t>00010500000010000000</t>
  </si>
  <si>
    <t>18210501000010000110</t>
  </si>
  <si>
    <t>00010600000000000000</t>
  </si>
  <si>
    <t>18210602010020000110</t>
  </si>
  <si>
    <t>Налог на имущество организаций, по имущ.не входящему в Единую систему гасознабж.</t>
  </si>
  <si>
    <t>18210602020020000110</t>
  </si>
  <si>
    <t>Налог на имущество организаций, по имущ.входящему в Единую систему гасознабж.</t>
  </si>
  <si>
    <t xml:space="preserve">Земельный налог, по ставке 0,3% </t>
  </si>
  <si>
    <t>18210606000000000110</t>
  </si>
  <si>
    <t xml:space="preserve">Земельный налог: </t>
  </si>
  <si>
    <t>00010800000000000000</t>
  </si>
  <si>
    <t>Земельный налог (по обязательствам, возникшим до 1 января 2006 года)</t>
  </si>
  <si>
    <t>Прочие налоги и сборы (по отмененным местным налогам и сборам)</t>
  </si>
  <si>
    <t>Целевые сборы с граждан и   предприятий,   учрежд.,орг.на содержание милиции</t>
  </si>
  <si>
    <t>Лицензионный сбор за право торговли спиртными напитками</t>
  </si>
  <si>
    <t>00011100000000000000</t>
  </si>
  <si>
    <t>09211103040040000120</t>
  </si>
  <si>
    <t>09211105011010000120</t>
  </si>
  <si>
    <t>09211105012040000120</t>
  </si>
  <si>
    <t>09211105034040000120</t>
  </si>
  <si>
    <t>09211107014040000120</t>
  </si>
  <si>
    <t>Прочие поступления от исп.имущества,наход.собственности городск.округов</t>
  </si>
  <si>
    <t>49811201000010000120</t>
  </si>
  <si>
    <t>09211302023040000130</t>
  </si>
  <si>
    <t>09211303040040000130</t>
  </si>
  <si>
    <t>00011400000000000000</t>
  </si>
  <si>
    <t>Доходы от продажи материальных и нематериальных активов</t>
  </si>
  <si>
    <t>09211401040040000410</t>
  </si>
  <si>
    <t>Доходы бюджетов городских округов от продажи квартир</t>
  </si>
  <si>
    <r>
      <t xml:space="preserve"> </t>
    </r>
    <r>
      <rPr>
        <sz val="6"/>
        <rFont val="Arial"/>
        <family val="2"/>
      </rPr>
      <t xml:space="preserve"> НДФЛ с доходов, получ. в виде дивидендов от долевого участия в деятельности организаций</t>
    </r>
  </si>
  <si>
    <t>09211402031040000410</t>
  </si>
  <si>
    <t>09211402031040000440</t>
  </si>
  <si>
    <t>09211402032040000410</t>
  </si>
  <si>
    <t>09211402032040000440</t>
  </si>
  <si>
    <t>09211402033040000410</t>
  </si>
  <si>
    <t>09211402033040000440</t>
  </si>
  <si>
    <t>Доходы бюджетов городских округов от продажи нематериальных активов</t>
  </si>
  <si>
    <t>09211618040040000140</t>
  </si>
  <si>
    <t>09211623040040000140</t>
  </si>
  <si>
    <t>09211701040040000180</t>
  </si>
  <si>
    <t>09206010000040000430</t>
  </si>
  <si>
    <t xml:space="preserve"> - единый налог, взимаемый в связи с применением упрощенной системы налогообложения  </t>
  </si>
  <si>
    <t xml:space="preserve"> - единый налог на вмененный доход для отдельных видов деятельности</t>
  </si>
  <si>
    <t xml:space="preserve">Доходы от использования имущества, находящегося  в государственной и муниципальной собственности: </t>
  </si>
  <si>
    <t>Платежи при пользовании природными ресурсами</t>
  </si>
  <si>
    <t>Доходы от оказания платных услуг и компенсаций затрат государства</t>
  </si>
  <si>
    <t>Дотация из краевого бюджета</t>
  </si>
  <si>
    <t>Дотация на выравнивание уровня бюджетной обеспеченности бюджетам городских округов из краевого фонда финансовой поддержки поселений</t>
  </si>
  <si>
    <t>Дотация на выравнивание уровня бюджетной обеспеченности бюджетам  муниципальных районов и городских округов из краевого фонда финансовой поддержки муниципальных районов, городских округов</t>
  </si>
  <si>
    <t>Доходы от сдачи в аренду имущества, наход.в оперативном управлении органов управления ГО и созданных ими учреждений и в хозяйственном ведении МУП</t>
  </si>
  <si>
    <t>Денежные взыскания (штрафы) за нарушение бюдж.законодат.</t>
  </si>
  <si>
    <t>Доходы от возмещения ущерба при возникновении страховых случаев</t>
  </si>
  <si>
    <t xml:space="preserve">Проценты, получ.от предоставл.бюджетных кредитов внутри страны </t>
  </si>
  <si>
    <t>Единый налог, взим. (в качестве объекта налогообложения доходы)</t>
  </si>
  <si>
    <t>Единый налог, взим.(в кач.объекта налогообл.дох-ы уменьшенные на величину расходов)</t>
  </si>
  <si>
    <t xml:space="preserve"> Прочие поступления от денежных взысканий (штрафов) </t>
  </si>
  <si>
    <t>Денежные взыскания (штрафы) за нарушение  законодательства о примен.ККТ</t>
  </si>
  <si>
    <t>Денежные взыскания (штрафы) за наруш.законод.о налогах и сборах.</t>
  </si>
  <si>
    <t xml:space="preserve">Денежные взыскания (штрафы) за административ.правонаруш.в области налогов </t>
  </si>
  <si>
    <t>Прочие доходы бюджетов ГО от оказания платных услуг и компенсац.затрат гос-ва</t>
  </si>
  <si>
    <t>Сборы за выдачу ОМС лицензий на розничную продажу алкогольной продукции</t>
  </si>
  <si>
    <t>00011600000000000000</t>
  </si>
  <si>
    <t>00010900000000000000</t>
  </si>
  <si>
    <t>Налог на прибыль орг-ий, зачисляемый в МБ (погашение задолж. прошлых лет)</t>
  </si>
  <si>
    <t>Доходы от реализ.иного имущества, находящегося в собств.ГО (материальные запасы)</t>
  </si>
  <si>
    <r>
      <t xml:space="preserve">Доходы от реализ.иного имущ, наход. в собств.ГО (основные средства - </t>
    </r>
    <r>
      <rPr>
        <b/>
        <sz val="7"/>
        <rFont val="Arial"/>
        <family val="2"/>
      </rPr>
      <t>приватизация</t>
    </r>
    <r>
      <rPr>
        <sz val="7"/>
        <rFont val="Arial"/>
        <family val="2"/>
      </rPr>
      <t>)</t>
    </r>
  </si>
  <si>
    <r>
      <t xml:space="preserve">Доходы бюджетов ГО от реализ.имущ., наход. в оперативном управлении учрежд, наход. в ведении органов управления ГО (основн.средства - </t>
    </r>
    <r>
      <rPr>
        <b/>
        <sz val="7"/>
        <color indexed="17"/>
        <rFont val="Arial"/>
        <family val="2"/>
      </rPr>
      <t>Бюдж.учр</t>
    </r>
    <r>
      <rPr>
        <sz val="7"/>
        <color indexed="17"/>
        <rFont val="Arial"/>
        <family val="2"/>
      </rPr>
      <t>)</t>
    </r>
  </si>
  <si>
    <t>Средства бюдж.ГО от распоряж.и реализ.конфиск. и иного имущ.(основные средства)</t>
  </si>
  <si>
    <t>Средства бюдж.ГО от распоряж. и реализ.конфиск.и иного имущ, (материальные запасы)</t>
  </si>
  <si>
    <t>Доходы от реализ.имущ. МУП, созданных ГО(материальные запасы)</t>
  </si>
  <si>
    <t>Доходы от реализации имущества МУП, созданных ГО (основные средства)</t>
  </si>
  <si>
    <t>Арендная плата и поступл. (жил.строит)</t>
  </si>
  <si>
    <t>Арендная плата и поступл.от продажи права на заключение дог.аренды за земли до разграничения гос.собств.на землю (за искл. жил.строит)</t>
  </si>
  <si>
    <r>
      <t>Доходы бюджетов ГО от реализ.имущ, наход...(материальные запасы -</t>
    </r>
    <r>
      <rPr>
        <b/>
        <sz val="7"/>
        <color indexed="17"/>
        <rFont val="Arial"/>
        <family val="2"/>
      </rPr>
      <t xml:space="preserve"> Бюдж.учр</t>
    </r>
    <r>
      <rPr>
        <sz val="7"/>
        <color indexed="17"/>
        <rFont val="Arial"/>
        <family val="2"/>
      </rPr>
      <t>)</t>
    </r>
  </si>
  <si>
    <t>Доходы от перечисления части прибыли</t>
  </si>
  <si>
    <t>09211404040040000420</t>
  </si>
  <si>
    <t>Государственная пошлина (188, 082, 092, 182)</t>
  </si>
  <si>
    <t xml:space="preserve">09211705040040000180 </t>
  </si>
  <si>
    <t>09211403040040000410 /18811403040040000410</t>
  </si>
  <si>
    <t>09211403040040000440 /11403040040000440</t>
  </si>
  <si>
    <t>09211502040040000140</t>
  </si>
  <si>
    <t>00011300000000000000</t>
  </si>
  <si>
    <t>Доходы от оказания платных услуг и компенсации затрат государства</t>
  </si>
  <si>
    <t>Платежи, взимаем.организациями ГО за выполнение определенных функций</t>
  </si>
  <si>
    <t xml:space="preserve">Государственная пошлина судов </t>
  </si>
  <si>
    <t>Гос.пошлина за государственную регистрацию транспортных средств</t>
  </si>
  <si>
    <t xml:space="preserve">тыс.руб. </t>
  </si>
  <si>
    <t>сумма</t>
  </si>
  <si>
    <t>I</t>
  </si>
  <si>
    <t>II</t>
  </si>
  <si>
    <t>III</t>
  </si>
  <si>
    <t>IV</t>
  </si>
  <si>
    <t>квартал</t>
  </si>
  <si>
    <t>год</t>
  </si>
  <si>
    <t>всего</t>
  </si>
  <si>
    <t>январь</t>
  </si>
  <si>
    <t>февраль</t>
  </si>
  <si>
    <t>март</t>
  </si>
  <si>
    <t>апрель</t>
  </si>
  <si>
    <t>май</t>
  </si>
  <si>
    <t>июнь</t>
  </si>
  <si>
    <t xml:space="preserve">всего </t>
  </si>
  <si>
    <t>июль</t>
  </si>
  <si>
    <t>август</t>
  </si>
  <si>
    <t>сентябрь</t>
  </si>
  <si>
    <t>октябрь</t>
  </si>
  <si>
    <t>ноябрь</t>
  </si>
  <si>
    <t>декабрь</t>
  </si>
  <si>
    <t>% к году</t>
  </si>
  <si>
    <t xml:space="preserve"> - налог на имущество физических лиц, зачисляемый в бюджеты городских округов</t>
  </si>
  <si>
    <t>Задолженность и перерасчеты по отмененным налогам, сборам и иным обязательным платежам</t>
  </si>
  <si>
    <t xml:space="preserve"> - налог на прибыль организаций, зачисляемый в местные бюджеты</t>
  </si>
  <si>
    <t xml:space="preserve"> - земельный налог (по обязательствам, возникшим до  1января 2006 года)</t>
  </si>
  <si>
    <t xml:space="preserve"> - проценты, полученные от предоставления бюджетных кредитов внутри страны за счет средств бюджетов городских округов</t>
  </si>
  <si>
    <t xml:space="preserve"> - арендная плата и поступления от продажи права на заключение договоров аренды за земли до разграничения государственной собственности на землю (за исключением земель, предназначенных для целей жилищного строительства) </t>
  </si>
  <si>
    <t xml:space="preserve"> - 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</si>
  <si>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 xml:space="preserve"> - 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  </t>
  </si>
  <si>
    <t xml:space="preserve"> -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</si>
  <si>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 прочие поступления от использования имущества, находящегося в собственности городских округов</t>
  </si>
  <si>
    <t xml:space="preserve"> - плата за негативное воздействие на окружающую среду</t>
  </si>
  <si>
    <t xml:space="preserve"> - сборы за выдачу органами местного самоуправления лицензий на розничную продажу алкогольной продукции, зачисляемые в бюджеты городских округов</t>
  </si>
  <si>
    <t xml:space="preserve"> - доходы от реализации имущества, находящегося в государственной и муниципальной собственности</t>
  </si>
  <si>
    <t>ВСЕГО СОБСТВЕННЫХ ДОХОДОВ</t>
  </si>
  <si>
    <r>
      <t xml:space="preserve">ДОХОДЫ </t>
    </r>
    <r>
      <rPr>
        <b/>
        <sz val="9"/>
        <rFont val="Times New Roman"/>
        <family val="1"/>
      </rPr>
      <t>(за исключением безвозмездных поступлений из краевого бюджета)</t>
    </r>
  </si>
  <si>
    <t>План поступления доходов в бюджет города Рубцовска в 2006 году</t>
  </si>
  <si>
    <t xml:space="preserve">Председатель комитета по финансам, налоговой и кредитной </t>
  </si>
  <si>
    <t xml:space="preserve">                          политике администрации города</t>
  </si>
  <si>
    <t>В.И. Пьянков</t>
  </si>
  <si>
    <t xml:space="preserve"> - прочие налоги и сборы</t>
  </si>
  <si>
    <t>Денежные взыскания (штрафы) за нарушение ФЗ "О пожарной безопасности"</t>
  </si>
  <si>
    <t>17711627000010000140</t>
  </si>
  <si>
    <t>18210102022010000110/18210102022011000110/18210102022012000110/18210102022013000110</t>
  </si>
  <si>
    <t>18210102030010000110/18210102030011000110/18210102030012000110/18210102030013000110</t>
  </si>
  <si>
    <t>18210102040010000110/18210102040011000110/18210102040012000110/18210102040013000110</t>
  </si>
  <si>
    <t>18210102050010000110/18210102050011000110/18210102050012000110/18210102050013000110</t>
  </si>
  <si>
    <t>18210501020010000110/18210501020011000110/18210501020012000110/18210501020013000110</t>
  </si>
  <si>
    <t>18210502000020000110/18210502000021000110/18210502000022000110/18210502000023000110</t>
  </si>
  <si>
    <t>18210601020040000110/18210601020041000110/18210601020042000110/18210601020043000110</t>
  </si>
  <si>
    <t>18210606012040000110/18210606012041000110/18210606012042000110/18210606012043000110</t>
  </si>
  <si>
    <t>18210606022040000110/18210606022041000110/18210606022042000110/18210606022043000110</t>
  </si>
  <si>
    <t>18210901000030000110/18210901000031000110/18210901000032000110/18210901000033000110</t>
  </si>
  <si>
    <t>18210904010020000110/18210904010021000110/18210904010022000110/18210904010023000110</t>
  </si>
  <si>
    <t>18210904050030000110/18210904050031000110/18210904050032000110/18210904050033000110</t>
  </si>
  <si>
    <t>18210906010020000110/18210906010021000110/18210906010022000110/18210906010023000110</t>
  </si>
  <si>
    <t>18210906030020000110/18210906030021000110/18210906030022000110/18210906030023000110</t>
  </si>
  <si>
    <t>18210907000030000110/18210907000031000110/18210907000032000110/18210907000033000110</t>
  </si>
  <si>
    <t>18210907030030000110/18210907030031000110/18210907030032000110/18210907030033000110</t>
  </si>
  <si>
    <t>18210907010030000110/18210907010031000110/18210907010032000110/18210907010033000110</t>
  </si>
  <si>
    <t>18210907040030000110/18210907040031000110/18210907040032000110/18210907040033000110</t>
  </si>
  <si>
    <t>18210907050030000110/18210907050031000110/18210907050032000110/18210907050033000110</t>
  </si>
  <si>
    <t>18211603010010000140/18211603010013000140</t>
  </si>
  <si>
    <t>18211603030010000140/18211603030013000140</t>
  </si>
  <si>
    <t>18211606000010000140/18211606000013000140</t>
  </si>
  <si>
    <t>00010807140010000110 /08210807140010000110/08210807140011000110/18810807140010000110/18810807140011000110</t>
  </si>
  <si>
    <t>09210807150010000110/09210807150011000110</t>
  </si>
  <si>
    <r>
      <t xml:space="preserve">ДОХОДЫ </t>
    </r>
    <r>
      <rPr>
        <b/>
        <sz val="9"/>
        <rFont val="Arial"/>
        <family val="2"/>
      </rPr>
      <t>(за исключением безвозмездных поступлений из КБ)</t>
    </r>
  </si>
  <si>
    <t>Денежные взыск(штрафы) за администр.правонаруш. в области дорожного движения</t>
  </si>
  <si>
    <t>14111628000010000140</t>
  </si>
  <si>
    <t xml:space="preserve">штрафы за наруш.законод.в обл.обеспеч.санитарно-эпидемиологического благополучия </t>
  </si>
  <si>
    <t>Налог с имущества, переходящего в порядке наследования или дарения</t>
  </si>
  <si>
    <t xml:space="preserve"> - налог на имущество, переходящего в порядке наследования (дарения)</t>
  </si>
  <si>
    <t>10611630000010000140/18811630000010000140</t>
  </si>
  <si>
    <t>18210904040011000110 /18210904040012000110/18210904040013000110</t>
  </si>
  <si>
    <t>18210701020011000110</t>
  </si>
  <si>
    <t xml:space="preserve"> Налог на добычу общераспространенных полезных ископаемых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</si>
  <si>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продукции</t>
  </si>
  <si>
    <t>18211608000013000140</t>
  </si>
  <si>
    <t xml:space="preserve">Земельный налог, по ставке 1,2% </t>
  </si>
  <si>
    <t>на 01.03.2006</t>
  </si>
  <si>
    <t>09211105024040000120</t>
  </si>
  <si>
    <t>18210102010010000110/18210102010011000110/18210102010012000110/18210102010013000110/18210102010014000110</t>
  </si>
  <si>
    <t>04811690030000000140 /07211690030000000140/08111690030000000140/08511690030000000140/09211690030000000140/10611690030000000140/ 14111690030000000140/17711690030000000140/18811690030000000140/ 19211690030000000140/49811690030000000140/09211690040040000140/14111690040040000140/19211690040040000140/ 49811690040040000140/10611690040040000140/07211690040040000140/04811690040040000140/08111690040040000140/ 17711690040040000140/18811690040040000140/08211690040040000140</t>
  </si>
  <si>
    <t>00010803010010000110 /18210803010011000110/18210803010010000110/18210803010014000110</t>
  </si>
  <si>
    <t>18210102021010000110/18210102021011000110/18210102021012000110/18210102021013000110/18210102021014000110</t>
  </si>
  <si>
    <t>Арендная плата и поступления от продажи права на заключение договоров аренды за земли, находящиеся в собственности городских округов</t>
  </si>
  <si>
    <t>18210501010010000110/18210501010011000110/18210501010012000110/18210501010013000110/18210501010014000110</t>
  </si>
  <si>
    <t xml:space="preserve">Субвенции, в том числе: </t>
  </si>
  <si>
    <t xml:space="preserve">   - субвенции, выделяемые из краевого фонда компенсаций для реализации отдельных государственных полномочий Алтайского края, передаваемых органам местного самоуправления:</t>
  </si>
  <si>
    <t>субвенция на обеспечение деятельности образовательных учреждений для детей-сирот и  детей, оставшихся без попечения родителей, организацию предоставления общедоступного и бесплатного начального общего, основного общего, среднего (полного) общего образования по основным образовательным программам в образовательных учреждениях</t>
  </si>
  <si>
    <t xml:space="preserve">субвенции  на оказание специализированной медицинской помощи в краевых специализированных  центрах, отделениях (лабораториях) муниципальных организаций здравоохранения
</t>
  </si>
  <si>
    <t>субвенция на организацию тушения пожаров (за исключением лесных пожаров, пожаров на объектах критически важных для национальной безопасности страны, других особо важных пожароопасных объектах, особо ценных объектах культурного наследия России, перечень которых утверждается Правительством Российской Федерации, а также при проведении мероприятий федерального уровня с массовым сосредоточением людей)</t>
  </si>
  <si>
    <t>субвенция на обеспечение мер социальной поддержки  ветеранов труда в части оплаты жилищно-коммунальных  услуг</t>
  </si>
  <si>
    <t>субвенция на обеспечение мер социальной поддержки жертв политических репрессий в части оплаты жилищно-коммунальных услуг</t>
  </si>
  <si>
    <t>субвенция на обеспечение мер социальной поддержки малоимущих граждан</t>
  </si>
  <si>
    <t>субвенция на функционирование комиссий по делам несовершеннолетних и защите их прав</t>
  </si>
  <si>
    <t>субвенция на функционирование административных   комиссий при местных администрациях</t>
  </si>
  <si>
    <t>субвенция на лицензирование розничной продажи алкогольной продукции</t>
  </si>
  <si>
    <t>субвенция на выплату  денежных средств на содержание детей-сирот и детей, оставшихся без попечения родителей, находящихся под опекой (попечительством)</t>
  </si>
  <si>
    <t xml:space="preserve">    - субвенции, выделяемые из краевого фонда компенсаций, в целях реализации отдельных государственных полномочий Алтайского края:</t>
  </si>
  <si>
    <t>субвенция на предоставление субсидий на оплату жилья и коммунальных услуг</t>
  </si>
  <si>
    <t xml:space="preserve">   - субвенции, выделяемые из краевого фонда компенсаций бюджетам муниципальных районов городских округов за счет Федерального фонда компенсаций:</t>
  </si>
  <si>
    <t>субвенция на оплату жилищно-коммунальных услуг отдельным категориям граждан, предусмотренных Федеральным законом «О социальной защите инвалидов в Российской Федерации», Федеральным законом «О ветеранах», Законом Российской Федерации «О социальной защите граждан, подвергшихся воздействию радиации вследствие катастрофы на Чернобыльской  АЭС», Федеральным законом «О социальной защите граждан Российской Федерации, подвергшихся радиации вследствие аварии в 1957 году на производственном объединении «Маяк» и сбросов радиоактивных отходов в реку Теча» и Федеральным законом «О социальных гарантиях гражданам, подвергшимся радиационному воздействию вследствие ядерных испытаний на Семипалатинском полигоне»</t>
  </si>
  <si>
    <t>субвенция на осуществление полномочий по государственной регистрации актов гражданского состояния</t>
  </si>
  <si>
    <t>Субвенция из федерального бюджета на вознаграждение за классное руководство в общеобразовательных учреждениях</t>
  </si>
  <si>
    <t>Субвенция на обеспечение равной доступности транспортных услуг общественного транспорта</t>
  </si>
  <si>
    <t>ВСЕГО ПОСТУПЛЕНИЙ</t>
  </si>
  <si>
    <t>Доходы бюджетной системы РФ от возврата остатков субсидий и субвенций прошлых лет</t>
  </si>
  <si>
    <t>Источники финансирования дефицита бюджета:</t>
  </si>
  <si>
    <t>Получено бюджетных кредитов</t>
  </si>
  <si>
    <t>Погашено бюджетных кредитов</t>
  </si>
  <si>
    <t>Продажа земельных участков</t>
  </si>
  <si>
    <t xml:space="preserve">Разница в остатках </t>
  </si>
  <si>
    <t>ИТОГО ДОХОДОВ</t>
  </si>
  <si>
    <t>городского Совета депутатов</t>
  </si>
  <si>
    <t>Глава города</t>
  </si>
  <si>
    <t>А.А.Дерфлер</t>
  </si>
  <si>
    <t>План года</t>
  </si>
  <si>
    <t>Исполне-ние года,%</t>
  </si>
  <si>
    <t>План I  квартала</t>
  </si>
  <si>
    <t>Факт  I  квартала</t>
  </si>
  <si>
    <t>Исполне-ние  I  квартала,%</t>
  </si>
  <si>
    <t>тыс.рублей</t>
  </si>
  <si>
    <t>прочие поступления от использования имущества, находящегося в собственности городских округов</t>
  </si>
  <si>
    <t>Информация о доходах бюджета муниципального образования городского округа "Город Рубцовск" Алтайского края за  I квартал 2006 года.</t>
  </si>
  <si>
    <t>Прочие безвозмездные поступления в бюджеты городских округов от бюджетов субъектов Российской Федерации</t>
  </si>
  <si>
    <t>Принята к сведению</t>
  </si>
  <si>
    <t xml:space="preserve">решением Рубцовского </t>
  </si>
  <si>
    <t>субвенция на обеспечение государственных гарантий прав граждан на получение общедоступного и бесплатного общего образования, а также дополнительного образования в общеобразовательных учреждениях</t>
  </si>
  <si>
    <t>субвенция на реализацию Федерального закона «О присяжных заседателях федеральных судов общей юрисдикции в Российской Федерации» для финансового обеспечения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</si>
  <si>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от 30.05.2006 № 362</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</si>
</sst>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р_._-;\-* #,##0.0_р_._-;_-* &quot;-&quot;??_р_._-;_-@_-"/>
    <numFmt numFmtId="173" formatCode="0.0"/>
    <numFmt numFmtId="174" formatCode="_-* #,##0.0_р_._-;\-* #,##0.0_р_._-;_-* &quot;-&quot;?_р_.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
    <numFmt numFmtId="181" formatCode="0.000000"/>
    <numFmt numFmtId="182" formatCode="0.00000"/>
    <numFmt numFmtId="183" formatCode="0.0000000"/>
    <numFmt numFmtId="184" formatCode="0.00000000"/>
    <numFmt numFmtId="185" formatCode="[$-FC19]d\ mmmm\ yyyy\ &quot;г.&quot;"/>
    <numFmt numFmtId="186" formatCode="000000"/>
    <numFmt numFmtId="187" formatCode="#,##0.0"/>
    <numFmt numFmtId="188" formatCode="#,##0.000"/>
    <numFmt numFmtId="189" formatCode="#,##0.0000"/>
    <numFmt numFmtId="190" formatCode="#,##0.00000"/>
    <numFmt numFmtId="191" formatCode="0.0%"/>
    <numFmt numFmtId="192" formatCode="00"/>
    <numFmt numFmtId="193" formatCode="00000000000000000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s>
  <fonts count="56">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b/>
      <sz val="12"/>
      <name val="Times New Roman"/>
      <family val="1"/>
    </font>
    <font>
      <b/>
      <sz val="11"/>
      <name val="Times New Roman"/>
      <family val="1"/>
    </font>
    <font>
      <b/>
      <sz val="9"/>
      <name val="Times New Roman"/>
      <family val="1"/>
    </font>
    <font>
      <sz val="9"/>
      <name val="Times New Roman"/>
      <family val="1"/>
    </font>
    <font>
      <sz val="7.5"/>
      <name val="Arial"/>
      <family val="2"/>
    </font>
    <font>
      <sz val="12"/>
      <name val="Times New Roman"/>
      <family val="1"/>
    </font>
    <font>
      <sz val="7"/>
      <name val="Arial"/>
      <family val="2"/>
    </font>
    <font>
      <i/>
      <sz val="7"/>
      <name val="Arial"/>
      <family val="2"/>
    </font>
    <font>
      <sz val="8"/>
      <name val="Arial"/>
      <family val="2"/>
    </font>
    <font>
      <sz val="9"/>
      <name val="Arial"/>
      <family val="2"/>
    </font>
    <font>
      <b/>
      <sz val="10"/>
      <name val="Arial"/>
      <family val="2"/>
    </font>
    <font>
      <b/>
      <sz val="8"/>
      <name val="Arial"/>
      <family val="2"/>
    </font>
    <font>
      <b/>
      <sz val="9"/>
      <name val="Arial"/>
      <family val="2"/>
    </font>
    <font>
      <b/>
      <sz val="7.5"/>
      <color indexed="10"/>
      <name val="Arial"/>
      <family val="2"/>
    </font>
    <font>
      <b/>
      <sz val="8"/>
      <color indexed="10"/>
      <name val="Arial"/>
      <family val="2"/>
    </font>
    <font>
      <b/>
      <sz val="9"/>
      <color indexed="10"/>
      <name val="Arial"/>
      <family val="2"/>
    </font>
    <font>
      <sz val="6"/>
      <name val="Arial"/>
      <family val="2"/>
    </font>
    <font>
      <i/>
      <sz val="7.5"/>
      <color indexed="12"/>
      <name val="Arial"/>
      <family val="2"/>
    </font>
    <font>
      <i/>
      <sz val="8"/>
      <color indexed="12"/>
      <name val="Arial"/>
      <family val="2"/>
    </font>
    <font>
      <sz val="9"/>
      <color indexed="12"/>
      <name val="Arial"/>
      <family val="2"/>
    </font>
    <font>
      <i/>
      <sz val="7.5"/>
      <name val="Arial"/>
      <family val="2"/>
    </font>
    <font>
      <i/>
      <sz val="8"/>
      <name val="Arial"/>
      <family val="2"/>
    </font>
    <font>
      <sz val="8"/>
      <color indexed="12"/>
      <name val="Arial"/>
      <family val="2"/>
    </font>
    <font>
      <i/>
      <sz val="9"/>
      <color indexed="12"/>
      <name val="Arial"/>
      <family val="2"/>
    </font>
    <font>
      <sz val="7.5"/>
      <color indexed="12"/>
      <name val="Arial"/>
      <family val="2"/>
    </font>
    <font>
      <b/>
      <sz val="7.5"/>
      <color indexed="20"/>
      <name val="Arial"/>
      <family val="2"/>
    </font>
    <font>
      <b/>
      <sz val="8"/>
      <color indexed="20"/>
      <name val="Arial"/>
      <family val="2"/>
    </font>
    <font>
      <b/>
      <sz val="9"/>
      <color indexed="20"/>
      <name val="Arial"/>
      <family val="2"/>
    </font>
    <font>
      <sz val="7"/>
      <color indexed="17"/>
      <name val="Arial"/>
      <family val="2"/>
    </font>
    <font>
      <b/>
      <sz val="7"/>
      <name val="Arial"/>
      <family val="2"/>
    </font>
    <font>
      <b/>
      <sz val="7"/>
      <color indexed="17"/>
      <name val="Arial"/>
      <family val="2"/>
    </font>
    <font>
      <b/>
      <sz val="7.5"/>
      <color indexed="12"/>
      <name val="Arial"/>
      <family val="2"/>
    </font>
    <font>
      <b/>
      <sz val="8"/>
      <color indexed="12"/>
      <name val="Arial"/>
      <family val="2"/>
    </font>
    <font>
      <b/>
      <sz val="9"/>
      <color indexed="12"/>
      <name val="Arial"/>
      <family val="2"/>
    </font>
    <font>
      <sz val="10"/>
      <name val="Arial"/>
      <family val="0"/>
    </font>
    <font>
      <sz val="8"/>
      <name val="Tahoma"/>
      <family val="0"/>
    </font>
    <font>
      <b/>
      <sz val="8"/>
      <name val="Tahoma"/>
      <family val="0"/>
    </font>
    <font>
      <b/>
      <sz val="10"/>
      <color indexed="10"/>
      <name val="Tahoma"/>
      <family val="2"/>
    </font>
    <font>
      <i/>
      <sz val="9"/>
      <name val="Arial"/>
      <family val="2"/>
    </font>
    <font>
      <sz val="9"/>
      <color indexed="17"/>
      <name val="Arial"/>
      <family val="2"/>
    </font>
    <font>
      <b/>
      <sz val="9"/>
      <color indexed="57"/>
      <name val="Arial"/>
      <family val="2"/>
    </font>
    <font>
      <b/>
      <sz val="7.5"/>
      <color indexed="57"/>
      <name val="Arial"/>
      <family val="2"/>
    </font>
    <font>
      <b/>
      <sz val="10"/>
      <color indexed="8"/>
      <name val="Times New Roman"/>
      <family val="1"/>
    </font>
    <font>
      <sz val="10"/>
      <color indexed="10"/>
      <name val="Times New Roman"/>
      <family val="1"/>
    </font>
    <font>
      <sz val="12"/>
      <color indexed="10"/>
      <name val="Times New Roman"/>
      <family val="1"/>
    </font>
    <font>
      <b/>
      <i/>
      <sz val="10"/>
      <name val="Times New Roman"/>
      <family val="1"/>
    </font>
    <font>
      <i/>
      <sz val="10"/>
      <name val="Times New Roman"/>
      <family val="1"/>
    </font>
    <font>
      <b/>
      <sz val="13"/>
      <name val="Times New Roman"/>
      <family val="1"/>
    </font>
    <font>
      <b/>
      <sz val="10"/>
      <name val="Arial Cyr"/>
      <family val="0"/>
    </font>
    <font>
      <b/>
      <sz val="8"/>
      <name val="Arial Cyr"/>
      <family val="2"/>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69">
    <border>
      <left/>
      <right/>
      <top/>
      <bottom/>
      <diagonal/>
    </border>
    <border>
      <left style="medium"/>
      <right style="medium"/>
      <top style="thin"/>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medium"/>
    </border>
    <border>
      <left style="medium"/>
      <right style="medium"/>
      <top style="thin"/>
      <bottom>
        <color indexed="63"/>
      </bottom>
    </border>
    <border>
      <left>
        <color indexed="63"/>
      </left>
      <right style="medium"/>
      <top style="thin"/>
      <bottom style="thin"/>
    </border>
    <border>
      <left>
        <color indexed="63"/>
      </left>
      <right style="medium"/>
      <top style="medium"/>
      <bottom style="medium"/>
    </border>
    <border>
      <left>
        <color indexed="63"/>
      </left>
      <right style="medium"/>
      <top style="medium"/>
      <bottom style="thin"/>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medium"/>
      <right>
        <color indexed="63"/>
      </right>
      <top style="medium"/>
      <bottom style="thin"/>
    </border>
    <border>
      <left style="thin"/>
      <right style="thin"/>
      <top>
        <color indexed="63"/>
      </top>
      <bottom style="medium"/>
    </border>
    <border>
      <left>
        <color indexed="63"/>
      </left>
      <right>
        <color indexed="63"/>
      </right>
      <top>
        <color indexed="63"/>
      </top>
      <bottom style="medium"/>
    </border>
    <border>
      <left style="thin"/>
      <right>
        <color indexed="63"/>
      </right>
      <top style="thin"/>
      <bottom style="medium"/>
    </border>
    <border>
      <left style="medium"/>
      <right>
        <color indexed="63"/>
      </right>
      <top style="thin"/>
      <bottom style="thin"/>
    </border>
    <border>
      <left style="medium"/>
      <right>
        <color indexed="63"/>
      </right>
      <top style="medium"/>
      <bottom style="medium"/>
    </border>
    <border>
      <left style="medium"/>
      <right>
        <color indexed="63"/>
      </right>
      <top>
        <color indexed="63"/>
      </top>
      <bottom style="thin"/>
    </border>
    <border>
      <left style="medium"/>
      <right style="medium"/>
      <top>
        <color indexed="63"/>
      </top>
      <bottom>
        <color indexed="63"/>
      </bottom>
    </border>
    <border>
      <left>
        <color indexed="63"/>
      </left>
      <right style="medium"/>
      <top style="thin"/>
      <bottom>
        <color indexed="63"/>
      </bottom>
    </border>
    <border>
      <left style="medium"/>
      <right style="medium"/>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medium"/>
      <bottom style="medium"/>
    </border>
    <border>
      <left style="thin"/>
      <right style="medium"/>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medium"/>
      <bottom style="thin"/>
    </border>
    <border>
      <left style="thin"/>
      <right>
        <color indexed="63"/>
      </right>
      <top style="medium"/>
      <bottom style="thin"/>
    </border>
    <border>
      <left style="thin"/>
      <right style="thin"/>
      <top>
        <color indexed="63"/>
      </top>
      <bottom style="thin"/>
    </border>
    <border>
      <left style="thin"/>
      <right style="medium"/>
      <top>
        <color indexed="63"/>
      </top>
      <bottom style="thin"/>
    </border>
    <border>
      <left style="thin"/>
      <right style="medium"/>
      <top>
        <color indexed="63"/>
      </top>
      <bottom style="medium"/>
    </border>
    <border>
      <left>
        <color indexed="63"/>
      </left>
      <right style="thin"/>
      <top>
        <color indexed="63"/>
      </top>
      <bottom style="medium"/>
    </border>
    <border>
      <left style="medium"/>
      <right style="thin"/>
      <top>
        <color indexed="63"/>
      </top>
      <bottom style="medium"/>
    </border>
    <border>
      <left style="thin"/>
      <right>
        <color indexed="63"/>
      </right>
      <top>
        <color indexed="63"/>
      </top>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thin"/>
    </border>
    <border>
      <left>
        <color indexed="63"/>
      </left>
      <right style="thin"/>
      <top style="medium"/>
      <bottom style="medium"/>
    </border>
    <border>
      <left style="medium"/>
      <right style="thin"/>
      <top style="medium"/>
      <bottom style="medium"/>
    </border>
    <border>
      <left style="thin"/>
      <right>
        <color indexed="63"/>
      </right>
      <top style="medium"/>
      <bottom style="mediu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lignment/>
      <protection/>
    </xf>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4">
    <xf numFmtId="0" fontId="0" fillId="0" borderId="0" xfId="0" applyAlignment="1">
      <alignment/>
    </xf>
    <xf numFmtId="4" fontId="14" fillId="0" borderId="0" xfId="0" applyNumberFormat="1" applyFont="1" applyAlignment="1">
      <alignment wrapText="1"/>
    </xf>
    <xf numFmtId="4" fontId="14" fillId="0" borderId="0" xfId="0" applyNumberFormat="1" applyFont="1" applyAlignment="1">
      <alignment horizontal="center"/>
    </xf>
    <xf numFmtId="0" fontId="10" fillId="0" borderId="1" xfId="0" applyFont="1" applyBorder="1" applyAlignment="1">
      <alignment wrapText="1"/>
    </xf>
    <xf numFmtId="4" fontId="15" fillId="0" borderId="0" xfId="0" applyNumberFormat="1" applyFont="1" applyAlignment="1">
      <alignment horizontal="center"/>
    </xf>
    <xf numFmtId="4" fontId="15" fillId="0" borderId="0" xfId="0" applyNumberFormat="1" applyFont="1" applyAlignment="1">
      <alignment/>
    </xf>
    <xf numFmtId="4" fontId="14" fillId="0" borderId="2" xfId="0" applyNumberFormat="1" applyFont="1" applyBorder="1" applyAlignment="1">
      <alignment horizontal="center" wrapText="1"/>
    </xf>
    <xf numFmtId="4" fontId="14" fillId="0" borderId="3" xfId="0" applyNumberFormat="1" applyFont="1" applyBorder="1" applyAlignment="1">
      <alignment horizontal="center" wrapText="1"/>
    </xf>
    <xf numFmtId="4" fontId="14" fillId="0" borderId="3" xfId="0" applyNumberFormat="1" applyFont="1" applyBorder="1" applyAlignment="1">
      <alignment horizontal="center"/>
    </xf>
    <xf numFmtId="3" fontId="14" fillId="0" borderId="4" xfId="0" applyNumberFormat="1" applyFont="1" applyBorder="1" applyAlignment="1">
      <alignment horizontal="center" wrapText="1"/>
    </xf>
    <xf numFmtId="3" fontId="14" fillId="0" borderId="4" xfId="0" applyNumberFormat="1" applyFont="1" applyBorder="1" applyAlignment="1">
      <alignment horizontal="center"/>
    </xf>
    <xf numFmtId="192" fontId="14" fillId="0" borderId="5" xfId="0" applyNumberFormat="1" applyFont="1" applyBorder="1" applyAlignment="1">
      <alignment horizontal="center"/>
    </xf>
    <xf numFmtId="192" fontId="14" fillId="0" borderId="4" xfId="0" applyNumberFormat="1" applyFont="1" applyBorder="1" applyAlignment="1">
      <alignment horizontal="center"/>
    </xf>
    <xf numFmtId="4" fontId="16" fillId="2" borderId="6" xfId="0" applyNumberFormat="1" applyFont="1" applyFill="1" applyBorder="1" applyAlignment="1">
      <alignment horizontal="center" wrapText="1"/>
    </xf>
    <xf numFmtId="4" fontId="18" fillId="0" borderId="0" xfId="0" applyNumberFormat="1" applyFont="1" applyAlignment="1">
      <alignment/>
    </xf>
    <xf numFmtId="4" fontId="19" fillId="0" borderId="7" xfId="0" applyNumberFormat="1" applyFont="1" applyBorder="1" applyAlignment="1">
      <alignment wrapText="1"/>
    </xf>
    <xf numFmtId="4" fontId="21" fillId="0" borderId="0" xfId="0" applyNumberFormat="1" applyFont="1" applyAlignment="1">
      <alignment/>
    </xf>
    <xf numFmtId="4" fontId="12" fillId="0" borderId="8" xfId="0" applyNumberFormat="1" applyFont="1" applyBorder="1" applyAlignment="1">
      <alignment wrapText="1"/>
    </xf>
    <xf numFmtId="4" fontId="10" fillId="0" borderId="1" xfId="0" applyNumberFormat="1" applyFont="1" applyBorder="1" applyAlignment="1">
      <alignment wrapText="1"/>
    </xf>
    <xf numFmtId="4" fontId="10" fillId="0" borderId="9" xfId="0" applyNumberFormat="1" applyFont="1" applyBorder="1" applyAlignment="1">
      <alignment wrapText="1"/>
    </xf>
    <xf numFmtId="4" fontId="23" fillId="0" borderId="8" xfId="0" applyNumberFormat="1" applyFont="1" applyBorder="1" applyAlignment="1">
      <alignment wrapText="1"/>
    </xf>
    <xf numFmtId="4" fontId="25" fillId="0" borderId="0" xfId="0" applyNumberFormat="1" applyFont="1" applyAlignment="1">
      <alignment/>
    </xf>
    <xf numFmtId="4" fontId="26" fillId="0" borderId="1" xfId="0" applyNumberFormat="1" applyFont="1" applyBorder="1" applyAlignment="1">
      <alignment wrapText="1"/>
    </xf>
    <xf numFmtId="4" fontId="10" fillId="0" borderId="8" xfId="0" applyNumberFormat="1" applyFont="1" applyBorder="1" applyAlignment="1">
      <alignment wrapText="1"/>
    </xf>
    <xf numFmtId="4" fontId="23" fillId="0" borderId="10" xfId="0" applyNumberFormat="1" applyFont="1" applyBorder="1" applyAlignment="1">
      <alignment wrapText="1"/>
    </xf>
    <xf numFmtId="4" fontId="10" fillId="0" borderId="10" xfId="0" applyNumberFormat="1" applyFont="1" applyBorder="1" applyAlignment="1">
      <alignment wrapText="1"/>
    </xf>
    <xf numFmtId="4" fontId="23" fillId="0" borderId="1" xfId="0" applyNumberFormat="1" applyFont="1" applyBorder="1" applyAlignment="1">
      <alignment wrapText="1"/>
    </xf>
    <xf numFmtId="4" fontId="29" fillId="0" borderId="0" xfId="0" applyNumberFormat="1" applyFont="1" applyAlignment="1">
      <alignment/>
    </xf>
    <xf numFmtId="4" fontId="16" fillId="2" borderId="7" xfId="0" applyNumberFormat="1" applyFont="1" applyFill="1" applyBorder="1" applyAlignment="1">
      <alignment horizontal="center" wrapText="1"/>
    </xf>
    <xf numFmtId="4" fontId="15" fillId="0" borderId="0" xfId="0" applyNumberFormat="1" applyFont="1" applyBorder="1" applyAlignment="1">
      <alignment/>
    </xf>
    <xf numFmtId="4" fontId="33" fillId="0" borderId="0" xfId="0" applyNumberFormat="1" applyFont="1" applyAlignment="1">
      <alignment/>
    </xf>
    <xf numFmtId="4" fontId="15" fillId="0" borderId="0" xfId="0" applyNumberFormat="1" applyFont="1" applyFill="1" applyAlignment="1">
      <alignment/>
    </xf>
    <xf numFmtId="0" fontId="12" fillId="0" borderId="11" xfId="0" applyFont="1" applyBorder="1" applyAlignment="1">
      <alignment wrapText="1"/>
    </xf>
    <xf numFmtId="4" fontId="19" fillId="0" borderId="12" xfId="0" applyNumberFormat="1" applyFont="1" applyBorder="1" applyAlignment="1">
      <alignment wrapText="1"/>
    </xf>
    <xf numFmtId="0" fontId="10" fillId="0" borderId="13" xfId="0" applyFont="1" applyBorder="1" applyAlignment="1">
      <alignment wrapText="1"/>
    </xf>
    <xf numFmtId="4" fontId="12" fillId="0" borderId="11" xfId="0" applyNumberFormat="1" applyFont="1" applyBorder="1" applyAlignment="1">
      <alignment wrapText="1"/>
    </xf>
    <xf numFmtId="4" fontId="10" fillId="0" borderId="14" xfId="0" applyNumberFormat="1" applyFont="1" applyBorder="1" applyAlignment="1">
      <alignment wrapText="1"/>
    </xf>
    <xf numFmtId="4" fontId="10" fillId="0" borderId="15" xfId="0" applyNumberFormat="1" applyFont="1" applyBorder="1" applyAlignment="1">
      <alignment wrapText="1"/>
    </xf>
    <xf numFmtId="4" fontId="10" fillId="0" borderId="16" xfId="0" applyNumberFormat="1" applyFont="1" applyBorder="1" applyAlignment="1">
      <alignment wrapText="1"/>
    </xf>
    <xf numFmtId="4" fontId="31" fillId="0" borderId="12" xfId="0" applyNumberFormat="1" applyFont="1" applyBorder="1" applyAlignment="1">
      <alignment wrapText="1"/>
    </xf>
    <xf numFmtId="4" fontId="17" fillId="3" borderId="12" xfId="0" applyNumberFormat="1" applyFont="1" applyFill="1" applyBorder="1" applyAlignment="1">
      <alignment wrapText="1"/>
    </xf>
    <xf numFmtId="4" fontId="12" fillId="0" borderId="17" xfId="0" applyNumberFormat="1" applyFont="1" applyBorder="1" applyAlignment="1">
      <alignment wrapText="1"/>
    </xf>
    <xf numFmtId="4" fontId="13" fillId="0" borderId="1" xfId="0" applyNumberFormat="1" applyFont="1" applyBorder="1" applyAlignment="1">
      <alignment wrapText="1"/>
    </xf>
    <xf numFmtId="4" fontId="34" fillId="0" borderId="11" xfId="0" applyNumberFormat="1" applyFont="1" applyBorder="1" applyAlignment="1">
      <alignment wrapText="1"/>
    </xf>
    <xf numFmtId="4" fontId="34" fillId="0" borderId="18" xfId="0" applyNumberFormat="1" applyFont="1" applyBorder="1" applyAlignment="1">
      <alignment wrapText="1"/>
    </xf>
    <xf numFmtId="4" fontId="10" fillId="0" borderId="18" xfId="0" applyNumberFormat="1" applyFont="1" applyBorder="1" applyAlignment="1">
      <alignment wrapText="1"/>
    </xf>
    <xf numFmtId="0" fontId="12" fillId="0" borderId="0" xfId="0" applyFont="1" applyBorder="1" applyAlignment="1">
      <alignment wrapText="1"/>
    </xf>
    <xf numFmtId="4" fontId="25" fillId="0" borderId="0" xfId="0" applyNumberFormat="1" applyFont="1" applyBorder="1" applyAlignment="1">
      <alignment/>
    </xf>
    <xf numFmtId="4" fontId="25" fillId="0" borderId="15" xfId="0" applyNumberFormat="1" applyFont="1" applyBorder="1" applyAlignment="1">
      <alignment/>
    </xf>
    <xf numFmtId="4" fontId="19" fillId="0" borderId="2" xfId="0" applyNumberFormat="1" applyFont="1" applyBorder="1" applyAlignment="1">
      <alignment wrapText="1"/>
    </xf>
    <xf numFmtId="4" fontId="19" fillId="0" borderId="18" xfId="0" applyNumberFormat="1" applyFont="1" applyBorder="1" applyAlignment="1">
      <alignment wrapText="1"/>
    </xf>
    <xf numFmtId="4" fontId="19" fillId="0" borderId="14" xfId="0" applyNumberFormat="1" applyFont="1" applyBorder="1" applyAlignment="1">
      <alignment wrapText="1"/>
    </xf>
    <xf numFmtId="1" fontId="5" fillId="0" borderId="0" xfId="18" applyNumberFormat="1" applyFont="1" applyBorder="1" applyAlignment="1">
      <alignment horizontal="center"/>
      <protection/>
    </xf>
    <xf numFmtId="4" fontId="37" fillId="0" borderId="6" xfId="0" applyNumberFormat="1" applyFont="1" applyBorder="1" applyAlignment="1">
      <alignment wrapText="1"/>
    </xf>
    <xf numFmtId="4" fontId="39" fillId="0" borderId="0" xfId="0" applyNumberFormat="1" applyFont="1" applyAlignment="1">
      <alignment/>
    </xf>
    <xf numFmtId="0" fontId="4" fillId="0" borderId="0" xfId="18" applyFont="1">
      <alignment/>
      <protection/>
    </xf>
    <xf numFmtId="0" fontId="40" fillId="0" borderId="0" xfId="18">
      <alignment/>
      <protection/>
    </xf>
    <xf numFmtId="0" fontId="4" fillId="0" borderId="0" xfId="18" applyFont="1" applyAlignment="1">
      <alignment horizontal="center" vertical="center"/>
      <protection/>
    </xf>
    <xf numFmtId="0" fontId="5" fillId="0" borderId="0" xfId="18" applyFont="1">
      <alignment/>
      <protection/>
    </xf>
    <xf numFmtId="0" fontId="5" fillId="0" borderId="19" xfId="18" applyFont="1" applyBorder="1" applyAlignment="1">
      <alignment horizontal="center"/>
      <protection/>
    </xf>
    <xf numFmtId="0" fontId="5" fillId="0" borderId="19" xfId="18" applyFont="1" applyBorder="1" applyAlignment="1">
      <alignment horizontal="center" vertical="center"/>
      <protection/>
    </xf>
    <xf numFmtId="0" fontId="5" fillId="0" borderId="20" xfId="18" applyFont="1" applyBorder="1" applyAlignment="1">
      <alignment horizontal="center"/>
      <protection/>
    </xf>
    <xf numFmtId="0" fontId="5" fillId="0" borderId="20" xfId="18" applyFont="1" applyBorder="1" applyAlignment="1">
      <alignment horizontal="center" vertical="center"/>
      <protection/>
    </xf>
    <xf numFmtId="0" fontId="5" fillId="0" borderId="5" xfId="18" applyFont="1" applyBorder="1" applyAlignment="1">
      <alignment horizontal="center" vertical="center"/>
      <protection/>
    </xf>
    <xf numFmtId="0" fontId="4" fillId="0" borderId="21" xfId="18" applyFont="1" applyBorder="1" applyAlignment="1">
      <alignment/>
      <protection/>
    </xf>
    <xf numFmtId="0" fontId="4" fillId="0" borderId="22" xfId="18" applyFont="1" applyBorder="1" applyAlignment="1">
      <alignment/>
      <protection/>
    </xf>
    <xf numFmtId="0" fontId="4" fillId="0" borderId="23" xfId="18" applyFont="1" applyBorder="1" applyAlignment="1">
      <alignment/>
      <protection/>
    </xf>
    <xf numFmtId="0" fontId="4" fillId="0" borderId="24" xfId="18" applyFont="1" applyBorder="1" applyAlignment="1">
      <alignment/>
      <protection/>
    </xf>
    <xf numFmtId="0" fontId="4" fillId="0" borderId="25" xfId="18" applyFont="1" applyBorder="1" applyAlignment="1">
      <alignment/>
      <protection/>
    </xf>
    <xf numFmtId="0" fontId="5" fillId="0" borderId="26" xfId="18" applyFont="1" applyBorder="1" applyAlignment="1">
      <alignment horizontal="center" wrapText="1"/>
      <protection/>
    </xf>
    <xf numFmtId="0" fontId="5" fillId="0" borderId="5" xfId="18" applyFont="1" applyBorder="1" applyAlignment="1">
      <alignment horizontal="center" wrapText="1"/>
      <protection/>
    </xf>
    <xf numFmtId="187" fontId="5" fillId="0" borderId="4" xfId="18" applyNumberFormat="1" applyFont="1" applyBorder="1" applyAlignment="1">
      <alignment horizontal="right" vertical="center"/>
      <protection/>
    </xf>
    <xf numFmtId="187" fontId="5" fillId="0" borderId="5" xfId="18" applyNumberFormat="1" applyFont="1" applyBorder="1" applyAlignment="1">
      <alignment horizontal="right" vertical="center"/>
      <protection/>
    </xf>
    <xf numFmtId="187" fontId="5" fillId="0" borderId="27" xfId="18" applyNumberFormat="1" applyFont="1" applyBorder="1" applyAlignment="1">
      <alignment horizontal="right" vertical="center"/>
      <protection/>
    </xf>
    <xf numFmtId="187" fontId="5" fillId="0" borderId="28" xfId="18" applyNumberFormat="1" applyFont="1" applyBorder="1" applyAlignment="1">
      <alignment horizontal="right" vertical="center"/>
      <protection/>
    </xf>
    <xf numFmtId="187" fontId="5" fillId="0" borderId="23" xfId="18" applyNumberFormat="1" applyFont="1" applyBorder="1" applyAlignment="1">
      <alignment horizontal="right" vertical="center"/>
      <protection/>
    </xf>
    <xf numFmtId="187" fontId="5" fillId="0" borderId="29" xfId="18" applyNumberFormat="1" applyFont="1" applyBorder="1" applyAlignment="1">
      <alignment horizontal="right" vertical="center"/>
      <protection/>
    </xf>
    <xf numFmtId="187" fontId="5" fillId="0" borderId="21" xfId="18" applyNumberFormat="1" applyFont="1" applyBorder="1" applyAlignment="1">
      <alignment horizontal="right" vertical="center"/>
      <protection/>
    </xf>
    <xf numFmtId="187" fontId="5" fillId="0" borderId="22" xfId="18" applyNumberFormat="1" applyFont="1" applyBorder="1" applyAlignment="1">
      <alignment horizontal="right" vertical="center"/>
      <protection/>
    </xf>
    <xf numFmtId="0" fontId="40" fillId="0" borderId="27" xfId="18" applyBorder="1">
      <alignment/>
      <protection/>
    </xf>
    <xf numFmtId="0" fontId="40" fillId="0" borderId="28" xfId="18" applyBorder="1">
      <alignment/>
      <protection/>
    </xf>
    <xf numFmtId="0" fontId="7" fillId="0" borderId="5" xfId="18" applyFont="1" applyBorder="1" applyAlignment="1">
      <alignment horizontal="center" wrapText="1"/>
      <protection/>
    </xf>
    <xf numFmtId="0" fontId="8" fillId="0" borderId="26" xfId="18" applyFont="1" applyBorder="1" applyAlignment="1">
      <alignment wrapText="1"/>
      <protection/>
    </xf>
    <xf numFmtId="0" fontId="9" fillId="0" borderId="5" xfId="18" applyFont="1" applyBorder="1" applyAlignment="1">
      <alignment wrapText="1"/>
      <protection/>
    </xf>
    <xf numFmtId="0" fontId="9" fillId="0" borderId="30" xfId="18" applyFont="1" applyBorder="1" applyAlignment="1">
      <alignment wrapText="1"/>
      <protection/>
    </xf>
    <xf numFmtId="0" fontId="8" fillId="0" borderId="31" xfId="18" applyFont="1" applyBorder="1" applyAlignment="1">
      <alignment wrapText="1"/>
      <protection/>
    </xf>
    <xf numFmtId="49" fontId="8" fillId="0" borderId="26" xfId="18" applyNumberFormat="1" applyFont="1" applyBorder="1" applyAlignment="1">
      <alignment wrapText="1"/>
      <protection/>
    </xf>
    <xf numFmtId="0" fontId="9" fillId="0" borderId="20" xfId="18" applyFont="1" applyBorder="1" applyAlignment="1">
      <alignment wrapText="1"/>
      <protection/>
    </xf>
    <xf numFmtId="0" fontId="7" fillId="0" borderId="31" xfId="18" applyFont="1" applyBorder="1" applyAlignment="1">
      <alignment horizontal="center"/>
      <protection/>
    </xf>
    <xf numFmtId="0" fontId="9" fillId="0" borderId="32" xfId="18" applyFont="1" applyBorder="1" applyAlignment="1">
      <alignment vertical="center" wrapText="1"/>
      <protection/>
    </xf>
    <xf numFmtId="0" fontId="9" fillId="0" borderId="32" xfId="18" applyFont="1" applyBorder="1" applyAlignment="1">
      <alignment wrapText="1"/>
      <protection/>
    </xf>
    <xf numFmtId="0" fontId="9" fillId="0" borderId="20" xfId="18" applyFont="1" applyBorder="1" applyAlignment="1">
      <alignment vertical="center" wrapText="1"/>
      <protection/>
    </xf>
    <xf numFmtId="49" fontId="9" fillId="0" borderId="5" xfId="18" applyNumberFormat="1" applyFont="1" applyBorder="1">
      <alignment/>
      <protection/>
    </xf>
    <xf numFmtId="0" fontId="8" fillId="0" borderId="20" xfId="18" applyFont="1" applyBorder="1">
      <alignment/>
      <protection/>
    </xf>
    <xf numFmtId="0" fontId="8" fillId="0" borderId="30" xfId="18" applyFont="1" applyBorder="1">
      <alignment/>
      <protection/>
    </xf>
    <xf numFmtId="0" fontId="8" fillId="0" borderId="31" xfId="18" applyFont="1" applyBorder="1">
      <alignment/>
      <protection/>
    </xf>
    <xf numFmtId="0" fontId="9" fillId="0" borderId="32" xfId="18" applyFont="1" applyBorder="1" applyAlignment="1">
      <alignment horizontal="left" vertical="top" wrapText="1"/>
      <protection/>
    </xf>
    <xf numFmtId="0" fontId="9" fillId="0" borderId="30" xfId="18" applyFont="1" applyBorder="1" applyAlignment="1">
      <alignment horizontal="left" vertical="top" wrapText="1"/>
      <protection/>
    </xf>
    <xf numFmtId="2" fontId="40" fillId="0" borderId="0" xfId="18" applyNumberFormat="1">
      <alignment/>
      <protection/>
    </xf>
    <xf numFmtId="4" fontId="30" fillId="0" borderId="33" xfId="0" applyNumberFormat="1" applyFont="1" applyFill="1" applyBorder="1" applyAlignment="1">
      <alignment wrapText="1"/>
    </xf>
    <xf numFmtId="4" fontId="14" fillId="0" borderId="0" xfId="0" applyNumberFormat="1" applyFont="1" applyAlignment="1">
      <alignment horizontal="right" wrapText="1"/>
    </xf>
    <xf numFmtId="4" fontId="14" fillId="0" borderId="0" xfId="0" applyNumberFormat="1" applyFont="1" applyAlignment="1">
      <alignment horizontal="right"/>
    </xf>
    <xf numFmtId="4" fontId="15" fillId="0" borderId="0" xfId="0" applyNumberFormat="1" applyFont="1" applyAlignment="1">
      <alignment horizontal="right"/>
    </xf>
    <xf numFmtId="4" fontId="14" fillId="0" borderId="3" xfId="0" applyNumberFormat="1" applyFont="1" applyBorder="1" applyAlignment="1">
      <alignment horizontal="right"/>
    </xf>
    <xf numFmtId="4" fontId="17" fillId="2" borderId="20" xfId="0" applyNumberFormat="1" applyFont="1" applyFill="1" applyBorder="1" applyAlignment="1">
      <alignment horizontal="right" wrapText="1"/>
    </xf>
    <xf numFmtId="4" fontId="14" fillId="2" borderId="33" xfId="0" applyNumberFormat="1" applyFont="1" applyFill="1" applyBorder="1" applyAlignment="1">
      <alignment horizontal="right" wrapText="1"/>
    </xf>
    <xf numFmtId="4" fontId="17" fillId="2" borderId="7" xfId="0" applyNumberFormat="1" applyFont="1" applyFill="1" applyBorder="1" applyAlignment="1">
      <alignment horizontal="right" wrapText="1"/>
    </xf>
    <xf numFmtId="4" fontId="20" fillId="0" borderId="7" xfId="0" applyNumberFormat="1" applyFont="1" applyBorder="1" applyAlignment="1">
      <alignment horizontal="right" wrapText="1"/>
    </xf>
    <xf numFmtId="4" fontId="20" fillId="0" borderId="7" xfId="0" applyNumberFormat="1" applyFont="1" applyBorder="1" applyAlignment="1">
      <alignment horizontal="right"/>
    </xf>
    <xf numFmtId="4" fontId="14" fillId="0" borderId="33" xfId="0" applyNumberFormat="1" applyFont="1" applyBorder="1" applyAlignment="1">
      <alignment horizontal="right" wrapText="1"/>
    </xf>
    <xf numFmtId="4" fontId="14" fillId="0" borderId="33" xfId="0" applyNumberFormat="1" applyFont="1" applyBorder="1" applyAlignment="1">
      <alignment horizontal="right"/>
    </xf>
    <xf numFmtId="4" fontId="14" fillId="0" borderId="20" xfId="0" applyNumberFormat="1" applyFont="1" applyBorder="1" applyAlignment="1">
      <alignment horizontal="right"/>
    </xf>
    <xf numFmtId="4" fontId="14" fillId="0" borderId="0" xfId="0" applyNumberFormat="1" applyFont="1" applyBorder="1" applyAlignment="1">
      <alignment horizontal="right"/>
    </xf>
    <xf numFmtId="4" fontId="15" fillId="0" borderId="6" xfId="0" applyNumberFormat="1" applyFont="1" applyBorder="1" applyAlignment="1">
      <alignment horizontal="right"/>
    </xf>
    <xf numFmtId="4" fontId="14" fillId="0" borderId="1" xfId="0" applyNumberFormat="1" applyFont="1" applyBorder="1" applyAlignment="1">
      <alignment horizontal="right" wrapText="1"/>
    </xf>
    <xf numFmtId="4" fontId="14" fillId="0" borderId="1" xfId="0" applyNumberFormat="1" applyFont="1" applyBorder="1" applyAlignment="1">
      <alignment horizontal="right"/>
    </xf>
    <xf numFmtId="4" fontId="14" fillId="0" borderId="30" xfId="0" applyNumberFormat="1" applyFont="1" applyBorder="1" applyAlignment="1">
      <alignment horizontal="right"/>
    </xf>
    <xf numFmtId="4" fontId="14" fillId="0" borderId="15" xfId="0" applyNumberFormat="1" applyFont="1" applyBorder="1" applyAlignment="1">
      <alignment horizontal="right"/>
    </xf>
    <xf numFmtId="4" fontId="15" fillId="0" borderId="11" xfId="0" applyNumberFormat="1" applyFont="1" applyBorder="1" applyAlignment="1">
      <alignment horizontal="right"/>
    </xf>
    <xf numFmtId="4" fontId="14" fillId="0" borderId="4" xfId="0" applyNumberFormat="1" applyFont="1" applyBorder="1" applyAlignment="1">
      <alignment horizontal="right"/>
    </xf>
    <xf numFmtId="4" fontId="24" fillId="0" borderId="8" xfId="0" applyNumberFormat="1" applyFont="1" applyBorder="1" applyAlignment="1">
      <alignment horizontal="right" wrapText="1"/>
    </xf>
    <xf numFmtId="4" fontId="28" fillId="0" borderId="33" xfId="0" applyNumberFormat="1" applyFont="1" applyBorder="1" applyAlignment="1">
      <alignment horizontal="right" wrapText="1"/>
    </xf>
    <xf numFmtId="4" fontId="28" fillId="0" borderId="33" xfId="0" applyNumberFormat="1" applyFont="1" applyBorder="1" applyAlignment="1">
      <alignment horizontal="right"/>
    </xf>
    <xf numFmtId="4" fontId="27" fillId="0" borderId="1" xfId="0" applyNumberFormat="1" applyFont="1" applyBorder="1" applyAlignment="1">
      <alignment horizontal="right" wrapText="1"/>
    </xf>
    <xf numFmtId="4" fontId="27" fillId="0" borderId="33" xfId="0" applyNumberFormat="1" applyFont="1" applyBorder="1" applyAlignment="1">
      <alignment horizontal="right" wrapText="1"/>
    </xf>
    <xf numFmtId="4" fontId="14" fillId="0" borderId="8" xfId="0" applyNumberFormat="1" applyFont="1" applyBorder="1" applyAlignment="1">
      <alignment horizontal="right"/>
    </xf>
    <xf numFmtId="4" fontId="14" fillId="0" borderId="17" xfId="0" applyNumberFormat="1" applyFont="1" applyBorder="1" applyAlignment="1">
      <alignment horizontal="right"/>
    </xf>
    <xf numFmtId="4" fontId="15" fillId="0" borderId="18" xfId="0" applyNumberFormat="1" applyFont="1" applyBorder="1" applyAlignment="1">
      <alignment horizontal="right"/>
    </xf>
    <xf numFmtId="4" fontId="28" fillId="0" borderId="9" xfId="0" applyNumberFormat="1" applyFont="1" applyBorder="1" applyAlignment="1">
      <alignment horizontal="right" wrapText="1"/>
    </xf>
    <xf numFmtId="4" fontId="28" fillId="0" borderId="21" xfId="0" applyNumberFormat="1" applyFont="1" applyBorder="1" applyAlignment="1">
      <alignment horizontal="right"/>
    </xf>
    <xf numFmtId="4" fontId="28" fillId="0" borderId="9" xfId="0" applyNumberFormat="1" applyFont="1" applyBorder="1" applyAlignment="1">
      <alignment horizontal="right"/>
    </xf>
    <xf numFmtId="4" fontId="28" fillId="0" borderId="23" xfId="0" applyNumberFormat="1" applyFont="1" applyBorder="1" applyAlignment="1">
      <alignment horizontal="right"/>
    </xf>
    <xf numFmtId="4" fontId="28" fillId="0" borderId="4" xfId="0" applyNumberFormat="1" applyFont="1" applyBorder="1" applyAlignment="1">
      <alignment horizontal="right"/>
    </xf>
    <xf numFmtId="4" fontId="28" fillId="0" borderId="0" xfId="0" applyNumberFormat="1" applyFont="1" applyBorder="1" applyAlignment="1">
      <alignment horizontal="right"/>
    </xf>
    <xf numFmtId="4" fontId="25" fillId="0" borderId="6" xfId="0" applyNumberFormat="1" applyFont="1" applyBorder="1" applyAlignment="1">
      <alignment horizontal="right"/>
    </xf>
    <xf numFmtId="4" fontId="15" fillId="0" borderId="3" xfId="0" applyNumberFormat="1" applyFont="1" applyBorder="1" applyAlignment="1">
      <alignment horizontal="right"/>
    </xf>
    <xf numFmtId="4" fontId="14" fillId="0" borderId="10" xfId="0" applyNumberFormat="1" applyFont="1" applyBorder="1" applyAlignment="1">
      <alignment horizontal="right" wrapText="1"/>
    </xf>
    <xf numFmtId="4" fontId="14" fillId="0" borderId="10" xfId="0" applyNumberFormat="1" applyFont="1" applyBorder="1" applyAlignment="1">
      <alignment horizontal="right"/>
    </xf>
    <xf numFmtId="4" fontId="15" fillId="0" borderId="1" xfId="0" applyNumberFormat="1" applyFont="1" applyBorder="1" applyAlignment="1">
      <alignment horizontal="right"/>
    </xf>
    <xf numFmtId="4" fontId="15" fillId="0" borderId="33" xfId="0" applyNumberFormat="1" applyFont="1" applyBorder="1" applyAlignment="1">
      <alignment horizontal="right"/>
    </xf>
    <xf numFmtId="4" fontId="28" fillId="0" borderId="1" xfId="0" applyNumberFormat="1" applyFont="1" applyBorder="1" applyAlignment="1">
      <alignment horizontal="right" wrapText="1"/>
    </xf>
    <xf numFmtId="4" fontId="28" fillId="0" borderId="1" xfId="0" applyNumberFormat="1" applyFont="1" applyBorder="1" applyAlignment="1">
      <alignment horizontal="right"/>
    </xf>
    <xf numFmtId="4" fontId="28" fillId="0" borderId="30" xfId="0" applyNumberFormat="1" applyFont="1" applyBorder="1" applyAlignment="1">
      <alignment horizontal="right"/>
    </xf>
    <xf numFmtId="4" fontId="15" fillId="0" borderId="34" xfId="0" applyNumberFormat="1" applyFont="1" applyBorder="1" applyAlignment="1">
      <alignment horizontal="right"/>
    </xf>
    <xf numFmtId="4" fontId="20" fillId="0" borderId="4" xfId="0" applyNumberFormat="1" applyFont="1" applyBorder="1" applyAlignment="1">
      <alignment horizontal="right"/>
    </xf>
    <xf numFmtId="4" fontId="14" fillId="0" borderId="35" xfId="0" applyNumberFormat="1" applyFont="1" applyBorder="1" applyAlignment="1">
      <alignment horizontal="right" wrapText="1"/>
    </xf>
    <xf numFmtId="4" fontId="14" fillId="0" borderId="6" xfId="0" applyNumberFormat="1" applyFont="1" applyBorder="1" applyAlignment="1">
      <alignment horizontal="right"/>
    </xf>
    <xf numFmtId="4" fontId="14" fillId="0" borderId="11" xfId="0" applyNumberFormat="1" applyFont="1" applyBorder="1" applyAlignment="1">
      <alignment horizontal="right"/>
    </xf>
    <xf numFmtId="4" fontId="14" fillId="0" borderId="8" xfId="0" applyNumberFormat="1" applyFont="1" applyBorder="1" applyAlignment="1">
      <alignment horizontal="right" wrapText="1"/>
    </xf>
    <xf numFmtId="4" fontId="24" fillId="0" borderId="1" xfId="0" applyNumberFormat="1" applyFont="1" applyBorder="1" applyAlignment="1">
      <alignment horizontal="right" wrapText="1"/>
    </xf>
    <xf numFmtId="4" fontId="24" fillId="0" borderId="33" xfId="0" applyNumberFormat="1" applyFont="1" applyBorder="1" applyAlignment="1">
      <alignment horizontal="right" wrapText="1"/>
    </xf>
    <xf numFmtId="4" fontId="14" fillId="0" borderId="16" xfId="0" applyNumberFormat="1" applyFont="1" applyBorder="1" applyAlignment="1">
      <alignment horizontal="right"/>
    </xf>
    <xf numFmtId="4" fontId="14" fillId="0" borderId="34" xfId="0" applyNumberFormat="1" applyFont="1" applyBorder="1" applyAlignment="1">
      <alignment horizontal="right"/>
    </xf>
    <xf numFmtId="4" fontId="17" fillId="2" borderId="12" xfId="0" applyNumberFormat="1" applyFont="1" applyFill="1" applyBorder="1" applyAlignment="1">
      <alignment horizontal="right" wrapText="1"/>
    </xf>
    <xf numFmtId="4" fontId="20" fillId="0" borderId="12" xfId="0" applyNumberFormat="1" applyFont="1" applyBorder="1" applyAlignment="1">
      <alignment horizontal="right" wrapText="1"/>
    </xf>
    <xf numFmtId="4" fontId="14" fillId="0" borderId="35" xfId="0" applyNumberFormat="1" applyFont="1" applyBorder="1" applyAlignment="1">
      <alignment horizontal="right"/>
    </xf>
    <xf numFmtId="4" fontId="14" fillId="0" borderId="36" xfId="0" applyNumberFormat="1" applyFont="1" applyBorder="1" applyAlignment="1">
      <alignment horizontal="right"/>
    </xf>
    <xf numFmtId="4" fontId="14" fillId="0" borderId="26" xfId="0" applyNumberFormat="1" applyFont="1" applyBorder="1" applyAlignment="1">
      <alignment horizontal="right"/>
    </xf>
    <xf numFmtId="4" fontId="15" fillId="0" borderId="0" xfId="0" applyNumberFormat="1" applyFont="1" applyBorder="1" applyAlignment="1">
      <alignment horizontal="right"/>
    </xf>
    <xf numFmtId="4" fontId="15" fillId="0" borderId="15" xfId="0" applyNumberFormat="1" applyFont="1" applyBorder="1" applyAlignment="1">
      <alignment horizontal="right"/>
    </xf>
    <xf numFmtId="4" fontId="28" fillId="0" borderId="15" xfId="0" applyNumberFormat="1" applyFont="1" applyBorder="1" applyAlignment="1">
      <alignment horizontal="right"/>
    </xf>
    <xf numFmtId="4" fontId="25" fillId="0" borderId="1" xfId="0" applyNumberFormat="1" applyFont="1" applyBorder="1" applyAlignment="1">
      <alignment horizontal="right"/>
    </xf>
    <xf numFmtId="4" fontId="25" fillId="0" borderId="15" xfId="0" applyNumberFormat="1" applyFont="1" applyBorder="1" applyAlignment="1">
      <alignment horizontal="right"/>
    </xf>
    <xf numFmtId="4" fontId="20" fillId="0" borderId="3" xfId="0" applyNumberFormat="1" applyFont="1" applyBorder="1" applyAlignment="1">
      <alignment horizontal="right" wrapText="1"/>
    </xf>
    <xf numFmtId="4" fontId="20" fillId="0" borderId="37" xfId="0" applyNumberFormat="1" applyFont="1" applyBorder="1" applyAlignment="1">
      <alignment horizontal="right"/>
    </xf>
    <xf numFmtId="4" fontId="20" fillId="0" borderId="19" xfId="0" applyNumberFormat="1" applyFont="1" applyBorder="1" applyAlignment="1">
      <alignment horizontal="right"/>
    </xf>
    <xf numFmtId="4" fontId="20" fillId="0" borderId="3" xfId="0" applyNumberFormat="1" applyFont="1" applyBorder="1" applyAlignment="1">
      <alignment horizontal="right"/>
    </xf>
    <xf numFmtId="4" fontId="21" fillId="0" borderId="7" xfId="0" applyNumberFormat="1" applyFont="1" applyBorder="1" applyAlignment="1">
      <alignment horizontal="right"/>
    </xf>
    <xf numFmtId="4" fontId="21" fillId="0" borderId="37" xfId="0" applyNumberFormat="1" applyFont="1" applyBorder="1" applyAlignment="1">
      <alignment horizontal="right"/>
    </xf>
    <xf numFmtId="4" fontId="20" fillId="0" borderId="33" xfId="0" applyNumberFormat="1" applyFont="1" applyBorder="1" applyAlignment="1">
      <alignment horizontal="right"/>
    </xf>
    <xf numFmtId="4" fontId="20" fillId="0" borderId="2" xfId="0" applyNumberFormat="1" applyFont="1" applyBorder="1" applyAlignment="1">
      <alignment horizontal="right"/>
    </xf>
    <xf numFmtId="4" fontId="14" fillId="0" borderId="4" xfId="0" applyNumberFormat="1" applyFont="1" applyBorder="1" applyAlignment="1">
      <alignment horizontal="right" wrapText="1"/>
    </xf>
    <xf numFmtId="4" fontId="14" fillId="0" borderId="28" xfId="0" applyNumberFormat="1" applyFont="1" applyBorder="1" applyAlignment="1">
      <alignment horizontal="right"/>
    </xf>
    <xf numFmtId="4" fontId="14" fillId="0" borderId="5" xfId="0" applyNumberFormat="1" applyFont="1" applyBorder="1" applyAlignment="1">
      <alignment horizontal="right"/>
    </xf>
    <xf numFmtId="4" fontId="15" fillId="0" borderId="14" xfId="0" applyNumberFormat="1" applyFont="1" applyBorder="1" applyAlignment="1">
      <alignment horizontal="right"/>
    </xf>
    <xf numFmtId="4" fontId="20" fillId="0" borderId="8" xfId="0" applyNumberFormat="1" applyFont="1" applyBorder="1" applyAlignment="1">
      <alignment horizontal="right" wrapText="1"/>
    </xf>
    <xf numFmtId="4" fontId="20" fillId="0" borderId="33" xfId="0" applyNumberFormat="1" applyFont="1" applyBorder="1" applyAlignment="1">
      <alignment horizontal="right" wrapText="1"/>
    </xf>
    <xf numFmtId="4" fontId="20" fillId="0" borderId="35" xfId="0" applyNumberFormat="1" applyFont="1" applyBorder="1" applyAlignment="1">
      <alignment horizontal="right"/>
    </xf>
    <xf numFmtId="4" fontId="20" fillId="0" borderId="26" xfId="0" applyNumberFormat="1" applyFont="1" applyBorder="1" applyAlignment="1">
      <alignment horizontal="right"/>
    </xf>
    <xf numFmtId="4" fontId="14" fillId="0" borderId="38" xfId="0" applyNumberFormat="1" applyFont="1" applyBorder="1" applyAlignment="1">
      <alignment horizontal="right"/>
    </xf>
    <xf numFmtId="4" fontId="15" fillId="0" borderId="10" xfId="0" applyNumberFormat="1" applyFont="1" applyBorder="1" applyAlignment="1">
      <alignment horizontal="right"/>
    </xf>
    <xf numFmtId="4" fontId="14" fillId="0" borderId="32" xfId="0" applyNumberFormat="1" applyFont="1" applyBorder="1" applyAlignment="1">
      <alignment horizontal="right"/>
    </xf>
    <xf numFmtId="4" fontId="15" fillId="0" borderId="8" xfId="0" applyNumberFormat="1" applyFont="1" applyBorder="1" applyAlignment="1">
      <alignment horizontal="right"/>
    </xf>
    <xf numFmtId="4" fontId="14" fillId="0" borderId="18" xfId="0" applyNumberFormat="1" applyFont="1" applyBorder="1" applyAlignment="1">
      <alignment horizontal="right"/>
    </xf>
    <xf numFmtId="4" fontId="14" fillId="0" borderId="9" xfId="0" applyNumberFormat="1" applyFont="1" applyBorder="1" applyAlignment="1">
      <alignment horizontal="right" wrapText="1"/>
    </xf>
    <xf numFmtId="4" fontId="20" fillId="0" borderId="12" xfId="0" applyNumberFormat="1" applyFont="1" applyBorder="1" applyAlignment="1">
      <alignment horizontal="right"/>
    </xf>
    <xf numFmtId="4" fontId="20" fillId="0" borderId="31" xfId="0" applyNumberFormat="1" applyFont="1" applyBorder="1" applyAlignment="1">
      <alignment horizontal="right"/>
    </xf>
    <xf numFmtId="4" fontId="20" fillId="0" borderId="39" xfId="0" applyNumberFormat="1" applyFont="1" applyBorder="1" applyAlignment="1">
      <alignment horizontal="right"/>
    </xf>
    <xf numFmtId="4" fontId="20" fillId="0" borderId="5" xfId="0" applyNumberFormat="1" applyFont="1" applyBorder="1" applyAlignment="1">
      <alignment horizontal="right"/>
    </xf>
    <xf numFmtId="4" fontId="21" fillId="0" borderId="14" xfId="0" applyNumberFormat="1" applyFont="1" applyBorder="1" applyAlignment="1">
      <alignment horizontal="right"/>
    </xf>
    <xf numFmtId="4" fontId="21" fillId="0" borderId="12" xfId="0" applyNumberFormat="1" applyFont="1" applyBorder="1" applyAlignment="1">
      <alignment horizontal="right"/>
    </xf>
    <xf numFmtId="4" fontId="14" fillId="0" borderId="19" xfId="0" applyNumberFormat="1" applyFont="1" applyBorder="1" applyAlignment="1">
      <alignment horizontal="right"/>
    </xf>
    <xf numFmtId="4" fontId="32" fillId="0" borderId="7" xfId="0" applyNumberFormat="1" applyFont="1" applyBorder="1" applyAlignment="1">
      <alignment horizontal="right" wrapText="1"/>
    </xf>
    <xf numFmtId="4" fontId="32" fillId="0" borderId="31" xfId="0" applyNumberFormat="1" applyFont="1" applyBorder="1" applyAlignment="1">
      <alignment horizontal="right"/>
    </xf>
    <xf numFmtId="4" fontId="32" fillId="0" borderId="7" xfId="0" applyNumberFormat="1" applyFont="1" applyBorder="1" applyAlignment="1">
      <alignment horizontal="right"/>
    </xf>
    <xf numFmtId="4" fontId="32" fillId="0" borderId="0" xfId="0" applyNumberFormat="1" applyFont="1" applyBorder="1" applyAlignment="1">
      <alignment horizontal="right"/>
    </xf>
    <xf numFmtId="4" fontId="32" fillId="0" borderId="33" xfId="0" applyNumberFormat="1" applyFont="1" applyBorder="1" applyAlignment="1">
      <alignment horizontal="right"/>
    </xf>
    <xf numFmtId="4" fontId="33" fillId="0" borderId="12" xfId="0" applyNumberFormat="1" applyFont="1" applyBorder="1" applyAlignment="1">
      <alignment horizontal="right"/>
    </xf>
    <xf numFmtId="4" fontId="38" fillId="0" borderId="33" xfId="0" applyNumberFormat="1" applyFont="1" applyBorder="1" applyAlignment="1">
      <alignment horizontal="right" wrapText="1"/>
    </xf>
    <xf numFmtId="4" fontId="38" fillId="0" borderId="0" xfId="0" applyNumberFormat="1" applyFont="1" applyBorder="1" applyAlignment="1">
      <alignment horizontal="right"/>
    </xf>
    <xf numFmtId="4" fontId="38" fillId="0" borderId="20" xfId="0" applyNumberFormat="1" applyFont="1" applyBorder="1" applyAlignment="1">
      <alignment horizontal="right"/>
    </xf>
    <xf numFmtId="4" fontId="38" fillId="0" borderId="33" xfId="0" applyNumberFormat="1" applyFont="1" applyBorder="1" applyAlignment="1">
      <alignment horizontal="right"/>
    </xf>
    <xf numFmtId="4" fontId="38" fillId="0" borderId="31" xfId="0" applyNumberFormat="1" applyFont="1" applyBorder="1" applyAlignment="1">
      <alignment horizontal="right"/>
    </xf>
    <xf numFmtId="4" fontId="38" fillId="0" borderId="5" xfId="0" applyNumberFormat="1" applyFont="1" applyBorder="1" applyAlignment="1">
      <alignment horizontal="right"/>
    </xf>
    <xf numFmtId="4" fontId="38" fillId="0" borderId="4" xfId="0" applyNumberFormat="1" applyFont="1" applyBorder="1" applyAlignment="1">
      <alignment horizontal="right"/>
    </xf>
    <xf numFmtId="4" fontId="38" fillId="0" borderId="7" xfId="0" applyNumberFormat="1" applyFont="1" applyBorder="1" applyAlignment="1">
      <alignment horizontal="right"/>
    </xf>
    <xf numFmtId="4" fontId="38" fillId="0" borderId="39" xfId="0" applyNumberFormat="1" applyFont="1" applyBorder="1" applyAlignment="1">
      <alignment horizontal="right"/>
    </xf>
    <xf numFmtId="4" fontId="39" fillId="0" borderId="6" xfId="0" applyNumberFormat="1" applyFont="1" applyBorder="1" applyAlignment="1">
      <alignment horizontal="right"/>
    </xf>
    <xf numFmtId="4" fontId="17" fillId="3" borderId="7" xfId="0" applyNumberFormat="1" applyFont="1" applyFill="1" applyBorder="1" applyAlignment="1">
      <alignment horizontal="right" wrapText="1"/>
    </xf>
    <xf numFmtId="4" fontId="14" fillId="3" borderId="7" xfId="0" applyNumberFormat="1" applyFont="1" applyFill="1" applyBorder="1" applyAlignment="1">
      <alignment horizontal="right" wrapText="1"/>
    </xf>
    <xf numFmtId="4" fontId="14" fillId="3" borderId="7" xfId="0" applyNumberFormat="1" applyFont="1" applyFill="1" applyBorder="1" applyAlignment="1">
      <alignment horizontal="right"/>
    </xf>
    <xf numFmtId="4" fontId="17" fillId="3" borderId="12" xfId="0" applyNumberFormat="1" applyFont="1" applyFill="1" applyBorder="1" applyAlignment="1">
      <alignment horizontal="right" wrapText="1"/>
    </xf>
    <xf numFmtId="4" fontId="20" fillId="0" borderId="0" xfId="0" applyNumberFormat="1" applyFont="1" applyFill="1" applyBorder="1" applyAlignment="1">
      <alignment horizontal="right" wrapText="1"/>
    </xf>
    <xf numFmtId="4" fontId="17" fillId="0" borderId="0" xfId="0" applyNumberFormat="1" applyFont="1" applyFill="1" applyBorder="1" applyAlignment="1">
      <alignment horizontal="right" wrapText="1"/>
    </xf>
    <xf numFmtId="4" fontId="14" fillId="0" borderId="0" xfId="0" applyNumberFormat="1" applyFont="1" applyFill="1" applyAlignment="1">
      <alignment horizontal="right"/>
    </xf>
    <xf numFmtId="4" fontId="15" fillId="0" borderId="0" xfId="0" applyNumberFormat="1" applyFont="1" applyFill="1" applyAlignment="1">
      <alignment horizontal="right"/>
    </xf>
    <xf numFmtId="4" fontId="14" fillId="0" borderId="0" xfId="0" applyNumberFormat="1" applyFont="1" applyFill="1" applyBorder="1" applyAlignment="1">
      <alignment horizontal="right" wrapText="1"/>
    </xf>
    <xf numFmtId="4" fontId="14" fillId="0" borderId="0" xfId="0" applyNumberFormat="1" applyFont="1" applyFill="1" applyBorder="1" applyAlignment="1">
      <alignment horizontal="right"/>
    </xf>
    <xf numFmtId="3" fontId="14" fillId="0" borderId="14" xfId="0" applyNumberFormat="1" applyFont="1" applyBorder="1" applyAlignment="1">
      <alignment horizontal="center" wrapText="1"/>
    </xf>
    <xf numFmtId="3" fontId="15" fillId="0" borderId="0" xfId="0" applyNumberFormat="1" applyFont="1" applyAlignment="1">
      <alignment horizontal="center"/>
    </xf>
    <xf numFmtId="0" fontId="4" fillId="0" borderId="40" xfId="18" applyFont="1" applyBorder="1" applyAlignment="1">
      <alignment/>
      <protection/>
    </xf>
    <xf numFmtId="0" fontId="4" fillId="0" borderId="41" xfId="18" applyFont="1" applyBorder="1" applyAlignment="1">
      <alignment/>
      <protection/>
    </xf>
    <xf numFmtId="3" fontId="5" fillId="0" borderId="35" xfId="18" applyNumberFormat="1" applyFont="1" applyBorder="1" applyAlignment="1">
      <alignment horizontal="right" vertical="center"/>
      <protection/>
    </xf>
    <xf numFmtId="3" fontId="5" fillId="0" borderId="26" xfId="18" applyNumberFormat="1" applyFont="1" applyBorder="1" applyAlignment="1">
      <alignment horizontal="right" vertical="center"/>
      <protection/>
    </xf>
    <xf numFmtId="3" fontId="5" fillId="0" borderId="42" xfId="18" applyNumberFormat="1" applyFont="1" applyBorder="1" applyAlignment="1">
      <alignment horizontal="right" vertical="center"/>
      <protection/>
    </xf>
    <xf numFmtId="3" fontId="5" fillId="0" borderId="36" xfId="18" applyNumberFormat="1" applyFont="1" applyBorder="1" applyAlignment="1">
      <alignment horizontal="right" vertical="center"/>
      <protection/>
    </xf>
    <xf numFmtId="3" fontId="5" fillId="0" borderId="43" xfId="18" applyNumberFormat="1" applyFont="1" applyBorder="1" applyAlignment="1">
      <alignment horizontal="right" vertical="center"/>
      <protection/>
    </xf>
    <xf numFmtId="3" fontId="5" fillId="0" borderId="44" xfId="18" applyNumberFormat="1" applyFont="1" applyBorder="1" applyAlignment="1">
      <alignment horizontal="right" vertical="center"/>
      <protection/>
    </xf>
    <xf numFmtId="3" fontId="5" fillId="0" borderId="45" xfId="18" applyNumberFormat="1" applyFont="1" applyBorder="1" applyAlignment="1">
      <alignment horizontal="right" vertical="center"/>
      <protection/>
    </xf>
    <xf numFmtId="3" fontId="5" fillId="0" borderId="46" xfId="18" applyNumberFormat="1" applyFont="1" applyBorder="1" applyAlignment="1">
      <alignment horizontal="right" vertical="center"/>
      <protection/>
    </xf>
    <xf numFmtId="3" fontId="5" fillId="0" borderId="32" xfId="18" applyNumberFormat="1" applyFont="1" applyBorder="1" applyAlignment="1">
      <alignment horizontal="right" vertical="center"/>
      <protection/>
    </xf>
    <xf numFmtId="3" fontId="5" fillId="0" borderId="47" xfId="18" applyNumberFormat="1" applyFont="1" applyBorder="1" applyAlignment="1">
      <alignment horizontal="right" vertical="center"/>
      <protection/>
    </xf>
    <xf numFmtId="3" fontId="5" fillId="0" borderId="17" xfId="18" applyNumberFormat="1" applyFont="1" applyBorder="1" applyAlignment="1">
      <alignment horizontal="right" vertical="center"/>
      <protection/>
    </xf>
    <xf numFmtId="3" fontId="5" fillId="0" borderId="48" xfId="18" applyNumberFormat="1" applyFont="1" applyBorder="1" applyAlignment="1">
      <alignment horizontal="right" vertical="center"/>
      <protection/>
    </xf>
    <xf numFmtId="187" fontId="5" fillId="0" borderId="49" xfId="18" applyNumberFormat="1" applyFont="1" applyBorder="1" applyAlignment="1">
      <alignment horizontal="right" vertical="center"/>
      <protection/>
    </xf>
    <xf numFmtId="0" fontId="40" fillId="0" borderId="49" xfId="18" applyBorder="1">
      <alignment/>
      <protection/>
    </xf>
    <xf numFmtId="3" fontId="5" fillId="0" borderId="4" xfId="18" applyNumberFormat="1" applyFont="1" applyBorder="1" applyAlignment="1">
      <alignment horizontal="right" vertical="center"/>
      <protection/>
    </xf>
    <xf numFmtId="3" fontId="5" fillId="0" borderId="5" xfId="18" applyNumberFormat="1" applyFont="1" applyBorder="1" applyAlignment="1">
      <alignment horizontal="right" vertical="center"/>
      <protection/>
    </xf>
    <xf numFmtId="3" fontId="5" fillId="0" borderId="27" xfId="18" applyNumberFormat="1" applyFont="1" applyBorder="1" applyAlignment="1">
      <alignment horizontal="right" vertical="center"/>
      <protection/>
    </xf>
    <xf numFmtId="3" fontId="5" fillId="0" borderId="28" xfId="18" applyNumberFormat="1" applyFont="1" applyBorder="1" applyAlignment="1">
      <alignment horizontal="right" vertical="center"/>
      <protection/>
    </xf>
    <xf numFmtId="3" fontId="5" fillId="0" borderId="49" xfId="18" applyNumberFormat="1" applyFont="1" applyBorder="1" applyAlignment="1">
      <alignment horizontal="right" vertical="center"/>
      <protection/>
    </xf>
    <xf numFmtId="3" fontId="5" fillId="0" borderId="50" xfId="18" applyNumberFormat="1" applyFont="1" applyBorder="1" applyAlignment="1">
      <alignment horizontal="right" vertical="center"/>
      <protection/>
    </xf>
    <xf numFmtId="3" fontId="5" fillId="0" borderId="51" xfId="18" applyNumberFormat="1" applyFont="1" applyBorder="1" applyAlignment="1">
      <alignment horizontal="right" vertical="center"/>
      <protection/>
    </xf>
    <xf numFmtId="3" fontId="5" fillId="0" borderId="52" xfId="18" applyNumberFormat="1" applyFont="1" applyBorder="1" applyAlignment="1">
      <alignment horizontal="right" vertical="center"/>
      <protection/>
    </xf>
    <xf numFmtId="3" fontId="5" fillId="0" borderId="31" xfId="18" applyNumberFormat="1" applyFont="1" applyBorder="1" applyAlignment="1">
      <alignment horizontal="right" vertical="center"/>
      <protection/>
    </xf>
    <xf numFmtId="3" fontId="5" fillId="0" borderId="53" xfId="18" applyNumberFormat="1" applyFont="1" applyBorder="1" applyAlignment="1">
      <alignment horizontal="right" vertical="center"/>
      <protection/>
    </xf>
    <xf numFmtId="3" fontId="5" fillId="0" borderId="39" xfId="18" applyNumberFormat="1" applyFont="1" applyBorder="1" applyAlignment="1">
      <alignment horizontal="right" vertical="center"/>
      <protection/>
    </xf>
    <xf numFmtId="3" fontId="5" fillId="0" borderId="54" xfId="18" applyNumberFormat="1" applyFont="1" applyBorder="1" applyAlignment="1">
      <alignment horizontal="right" vertical="center"/>
      <protection/>
    </xf>
    <xf numFmtId="3" fontId="4" fillId="0" borderId="4" xfId="18" applyNumberFormat="1" applyFont="1" applyBorder="1" applyAlignment="1">
      <alignment horizontal="right" vertical="center"/>
      <protection/>
    </xf>
    <xf numFmtId="3" fontId="4" fillId="0" borderId="20" xfId="18" applyNumberFormat="1" applyFont="1" applyBorder="1" applyAlignment="1">
      <alignment vertical="center"/>
      <protection/>
    </xf>
    <xf numFmtId="3" fontId="4" fillId="0" borderId="55" xfId="18" applyNumberFormat="1" applyFont="1" applyBorder="1" applyAlignment="1">
      <alignment vertical="center"/>
      <protection/>
    </xf>
    <xf numFmtId="3" fontId="4" fillId="0" borderId="0" xfId="18" applyNumberFormat="1" applyFont="1" applyBorder="1" applyAlignment="1">
      <alignment vertical="center"/>
      <protection/>
    </xf>
    <xf numFmtId="3" fontId="4" fillId="0" borderId="56" xfId="18" applyNumberFormat="1" applyFont="1" applyBorder="1" applyAlignment="1">
      <alignment vertical="center"/>
      <protection/>
    </xf>
    <xf numFmtId="3" fontId="4" fillId="0" borderId="57" xfId="18" applyNumberFormat="1" applyFont="1" applyBorder="1" applyAlignment="1">
      <alignment vertical="center"/>
      <protection/>
    </xf>
    <xf numFmtId="3" fontId="4" fillId="0" borderId="58" xfId="18" applyNumberFormat="1" applyFont="1" applyBorder="1" applyAlignment="1">
      <alignment vertical="center"/>
      <protection/>
    </xf>
    <xf numFmtId="3" fontId="4" fillId="0" borderId="55" xfId="18" applyNumberFormat="1" applyFont="1" applyFill="1" applyBorder="1" applyAlignment="1">
      <alignment vertical="center"/>
      <protection/>
    </xf>
    <xf numFmtId="3" fontId="4" fillId="0" borderId="0" xfId="18" applyNumberFormat="1" applyFont="1" applyFill="1" applyBorder="1" applyAlignment="1">
      <alignment vertical="center"/>
      <protection/>
    </xf>
    <xf numFmtId="3" fontId="4" fillId="0" borderId="56" xfId="18" applyNumberFormat="1" applyFont="1" applyFill="1" applyBorder="1" applyAlignment="1">
      <alignment vertical="center"/>
      <protection/>
    </xf>
    <xf numFmtId="3" fontId="4" fillId="0" borderId="1" xfId="18" applyNumberFormat="1" applyFont="1" applyBorder="1" applyAlignment="1">
      <alignment horizontal="right" vertical="center"/>
      <protection/>
    </xf>
    <xf numFmtId="3" fontId="4" fillId="0" borderId="30" xfId="18" applyNumberFormat="1" applyFont="1" applyBorder="1" applyAlignment="1">
      <alignment vertical="center"/>
      <protection/>
    </xf>
    <xf numFmtId="3" fontId="4" fillId="0" borderId="59" xfId="18" applyNumberFormat="1" applyFont="1" applyBorder="1" applyAlignment="1">
      <alignment vertical="center"/>
      <protection/>
    </xf>
    <xf numFmtId="3" fontId="4" fillId="0" borderId="15" xfId="18" applyNumberFormat="1" applyFont="1" applyBorder="1" applyAlignment="1">
      <alignment vertical="center"/>
      <protection/>
    </xf>
    <xf numFmtId="3" fontId="4" fillId="0" borderId="60" xfId="18" applyNumberFormat="1" applyFont="1" applyBorder="1" applyAlignment="1">
      <alignment vertical="center"/>
      <protection/>
    </xf>
    <xf numFmtId="3" fontId="4" fillId="0" borderId="61" xfId="18" applyNumberFormat="1" applyFont="1" applyBorder="1" applyAlignment="1">
      <alignment vertical="center"/>
      <protection/>
    </xf>
    <xf numFmtId="3" fontId="4" fillId="0" borderId="62" xfId="18" applyNumberFormat="1" applyFont="1" applyBorder="1" applyAlignment="1">
      <alignment vertical="center"/>
      <protection/>
    </xf>
    <xf numFmtId="3" fontId="4" fillId="0" borderId="59" xfId="18" applyNumberFormat="1" applyFont="1" applyBorder="1">
      <alignment/>
      <protection/>
    </xf>
    <xf numFmtId="3" fontId="4" fillId="0" borderId="15" xfId="18" applyNumberFormat="1" applyFont="1" applyBorder="1">
      <alignment/>
      <protection/>
    </xf>
    <xf numFmtId="3" fontId="4" fillId="0" borderId="60" xfId="18" applyNumberFormat="1" applyFont="1" applyBorder="1">
      <alignment/>
      <protection/>
    </xf>
    <xf numFmtId="3" fontId="4" fillId="0" borderId="5" xfId="18" applyNumberFormat="1" applyFont="1" applyBorder="1" applyAlignment="1">
      <alignment vertical="center"/>
      <protection/>
    </xf>
    <xf numFmtId="3" fontId="4" fillId="0" borderId="27" xfId="18" applyNumberFormat="1" applyFont="1" applyBorder="1">
      <alignment/>
      <protection/>
    </xf>
    <xf numFmtId="3" fontId="4" fillId="0" borderId="28" xfId="18" applyNumberFormat="1" applyFont="1" applyBorder="1">
      <alignment/>
      <protection/>
    </xf>
    <xf numFmtId="3" fontId="4" fillId="0" borderId="49" xfId="18" applyNumberFormat="1" applyFont="1" applyBorder="1">
      <alignment/>
      <protection/>
    </xf>
    <xf numFmtId="3" fontId="4" fillId="0" borderId="9" xfId="18" applyNumberFormat="1" applyFont="1" applyBorder="1" applyAlignment="1">
      <alignment horizontal="right" vertical="center"/>
      <protection/>
    </xf>
    <xf numFmtId="3" fontId="4" fillId="0" borderId="21" xfId="18" applyNumberFormat="1" applyFont="1" applyBorder="1" applyAlignment="1">
      <alignment vertical="center"/>
      <protection/>
    </xf>
    <xf numFmtId="3" fontId="4" fillId="0" borderId="22" xfId="18" applyNumberFormat="1" applyFont="1" applyBorder="1" applyAlignment="1">
      <alignment vertical="center"/>
      <protection/>
    </xf>
    <xf numFmtId="3" fontId="4" fillId="0" borderId="23" xfId="18" applyNumberFormat="1" applyFont="1" applyBorder="1" applyAlignment="1">
      <alignment vertical="center"/>
      <protection/>
    </xf>
    <xf numFmtId="3" fontId="4" fillId="0" borderId="40" xfId="18" applyNumberFormat="1" applyFont="1" applyBorder="1" applyAlignment="1">
      <alignment vertical="center"/>
      <protection/>
    </xf>
    <xf numFmtId="3" fontId="4" fillId="0" borderId="24" xfId="18" applyNumberFormat="1" applyFont="1" applyBorder="1" applyAlignment="1">
      <alignment vertical="center"/>
      <protection/>
    </xf>
    <xf numFmtId="3" fontId="4" fillId="0" borderId="25" xfId="18" applyNumberFormat="1" applyFont="1" applyBorder="1" applyAlignment="1">
      <alignment vertical="center"/>
      <protection/>
    </xf>
    <xf numFmtId="3" fontId="4" fillId="0" borderId="55" xfId="18" applyNumberFormat="1" applyFont="1" applyBorder="1">
      <alignment/>
      <protection/>
    </xf>
    <xf numFmtId="3" fontId="4" fillId="0" borderId="0" xfId="18" applyNumberFormat="1" applyFont="1" applyBorder="1">
      <alignment/>
      <protection/>
    </xf>
    <xf numFmtId="3" fontId="4" fillId="0" borderId="56" xfId="18" applyNumberFormat="1" applyFont="1" applyBorder="1">
      <alignment/>
      <protection/>
    </xf>
    <xf numFmtId="3" fontId="4" fillId="0" borderId="10" xfId="18" applyNumberFormat="1" applyFont="1" applyBorder="1" applyAlignment="1">
      <alignment horizontal="right" vertical="center"/>
      <protection/>
    </xf>
    <xf numFmtId="3" fontId="4" fillId="0" borderId="33" xfId="18" applyNumberFormat="1" applyFont="1" applyBorder="1" applyAlignment="1">
      <alignment horizontal="right" vertical="center"/>
      <protection/>
    </xf>
    <xf numFmtId="3" fontId="5" fillId="0" borderId="7" xfId="18" applyNumberFormat="1" applyFont="1" applyBorder="1" applyAlignment="1">
      <alignment horizontal="right" vertical="center"/>
      <protection/>
    </xf>
    <xf numFmtId="3" fontId="5" fillId="0" borderId="63" xfId="18" applyNumberFormat="1" applyFont="1" applyBorder="1" applyAlignment="1">
      <alignment horizontal="right" vertical="center"/>
      <protection/>
    </xf>
    <xf numFmtId="3" fontId="5" fillId="0" borderId="64" xfId="18" applyNumberFormat="1" applyFont="1" applyBorder="1" applyAlignment="1">
      <alignment horizontal="right" vertical="center"/>
      <protection/>
    </xf>
    <xf numFmtId="3" fontId="5" fillId="0" borderId="65" xfId="18" applyNumberFormat="1" applyFont="1" applyBorder="1" applyAlignment="1">
      <alignment horizontal="right" vertical="center"/>
      <protection/>
    </xf>
    <xf numFmtId="3" fontId="4" fillId="0" borderId="8" xfId="18" applyNumberFormat="1" applyFont="1" applyBorder="1" applyAlignment="1">
      <alignment vertical="center"/>
      <protection/>
    </xf>
    <xf numFmtId="3" fontId="4" fillId="0" borderId="8" xfId="18" applyNumberFormat="1" applyFont="1" applyBorder="1" applyAlignment="1">
      <alignment horizontal="right" vertical="center"/>
      <protection/>
    </xf>
    <xf numFmtId="3" fontId="4" fillId="0" borderId="33" xfId="18" applyNumberFormat="1" applyFont="1" applyBorder="1" applyAlignment="1">
      <alignment vertical="center"/>
      <protection/>
    </xf>
    <xf numFmtId="3" fontId="4" fillId="0" borderId="27" xfId="18" applyNumberFormat="1" applyFont="1" applyBorder="1" applyAlignment="1">
      <alignment vertical="center"/>
      <protection/>
    </xf>
    <xf numFmtId="3" fontId="4" fillId="0" borderId="28" xfId="18" applyNumberFormat="1" applyFont="1" applyBorder="1" applyAlignment="1">
      <alignment vertical="center"/>
      <protection/>
    </xf>
    <xf numFmtId="3" fontId="4" fillId="0" borderId="49" xfId="18" applyNumberFormat="1" applyFont="1" applyBorder="1" applyAlignment="1">
      <alignment vertical="center"/>
      <protection/>
    </xf>
    <xf numFmtId="3" fontId="4" fillId="0" borderId="50" xfId="18" applyNumberFormat="1" applyFont="1" applyBorder="1" applyAlignment="1">
      <alignment vertical="center"/>
      <protection/>
    </xf>
    <xf numFmtId="3" fontId="4" fillId="0" borderId="51" xfId="18" applyNumberFormat="1" applyFont="1" applyBorder="1" applyAlignment="1">
      <alignment vertical="center"/>
      <protection/>
    </xf>
    <xf numFmtId="3" fontId="5" fillId="0" borderId="33" xfId="18" applyNumberFormat="1" applyFont="1" applyBorder="1" applyAlignment="1">
      <alignment horizontal="right" vertical="center"/>
      <protection/>
    </xf>
    <xf numFmtId="3" fontId="5" fillId="0" borderId="1" xfId="18" applyNumberFormat="1" applyFont="1" applyBorder="1" applyAlignment="1">
      <alignment horizontal="right" vertical="center"/>
      <protection/>
    </xf>
    <xf numFmtId="3" fontId="9" fillId="0" borderId="35" xfId="18" applyNumberFormat="1" applyFont="1" applyBorder="1" applyAlignment="1">
      <alignment vertical="center"/>
      <protection/>
    </xf>
    <xf numFmtId="3" fontId="4" fillId="0" borderId="26" xfId="18" applyNumberFormat="1" applyFont="1" applyBorder="1" applyAlignment="1">
      <alignment vertical="center"/>
      <protection/>
    </xf>
    <xf numFmtId="3" fontId="4" fillId="0" borderId="42" xfId="18" applyNumberFormat="1" applyFont="1" applyBorder="1" applyAlignment="1">
      <alignment vertical="center"/>
      <protection/>
    </xf>
    <xf numFmtId="3" fontId="4" fillId="0" borderId="36" xfId="18" applyNumberFormat="1" applyFont="1" applyBorder="1" applyAlignment="1">
      <alignment vertical="center"/>
      <protection/>
    </xf>
    <xf numFmtId="3" fontId="4" fillId="0" borderId="43" xfId="18" applyNumberFormat="1" applyFont="1" applyBorder="1" applyAlignment="1">
      <alignment vertical="center"/>
      <protection/>
    </xf>
    <xf numFmtId="3" fontId="4" fillId="0" borderId="44" xfId="18" applyNumberFormat="1" applyFont="1" applyBorder="1" applyAlignment="1">
      <alignment vertical="center"/>
      <protection/>
    </xf>
    <xf numFmtId="3" fontId="4" fillId="0" borderId="45" xfId="18" applyNumberFormat="1" applyFont="1" applyBorder="1" applyAlignment="1">
      <alignment vertical="center"/>
      <protection/>
    </xf>
    <xf numFmtId="3" fontId="9" fillId="0" borderId="8" xfId="18" applyNumberFormat="1" applyFont="1" applyBorder="1" applyAlignment="1">
      <alignment vertical="center"/>
      <protection/>
    </xf>
    <xf numFmtId="0" fontId="5" fillId="0" borderId="31" xfId="18" applyFont="1" applyBorder="1" applyAlignment="1">
      <alignment horizontal="left"/>
      <protection/>
    </xf>
    <xf numFmtId="3" fontId="5" fillId="0" borderId="7" xfId="18" applyNumberFormat="1" applyFont="1" applyBorder="1" applyAlignment="1">
      <alignment vertical="center"/>
      <protection/>
    </xf>
    <xf numFmtId="3" fontId="5" fillId="0" borderId="31" xfId="18" applyNumberFormat="1" applyFont="1" applyBorder="1" applyAlignment="1">
      <alignment vertical="center"/>
      <protection/>
    </xf>
    <xf numFmtId="3" fontId="5" fillId="0" borderId="53" xfId="18" applyNumberFormat="1" applyFont="1" applyBorder="1" applyAlignment="1">
      <alignment vertical="center"/>
      <protection/>
    </xf>
    <xf numFmtId="3" fontId="5" fillId="0" borderId="39" xfId="18" applyNumberFormat="1" applyFont="1" applyBorder="1" applyAlignment="1">
      <alignment vertical="center"/>
      <protection/>
    </xf>
    <xf numFmtId="3" fontId="5" fillId="0" borderId="54" xfId="18" applyNumberFormat="1" applyFont="1" applyBorder="1" applyAlignment="1">
      <alignment vertical="center"/>
      <protection/>
    </xf>
    <xf numFmtId="3" fontId="5" fillId="0" borderId="63" xfId="18" applyNumberFormat="1" applyFont="1" applyBorder="1" applyAlignment="1">
      <alignment vertical="center"/>
      <protection/>
    </xf>
    <xf numFmtId="3" fontId="5" fillId="0" borderId="64" xfId="18" applyNumberFormat="1" applyFont="1" applyBorder="1" applyAlignment="1">
      <alignment vertical="center"/>
      <protection/>
    </xf>
    <xf numFmtId="3" fontId="5" fillId="0" borderId="65" xfId="18" applyNumberFormat="1" applyFont="1" applyBorder="1" applyAlignment="1">
      <alignment vertical="center"/>
      <protection/>
    </xf>
    <xf numFmtId="0" fontId="5" fillId="0" borderId="0" xfId="18" applyFont="1" applyBorder="1" applyAlignment="1">
      <alignment horizontal="left"/>
      <protection/>
    </xf>
    <xf numFmtId="3" fontId="5" fillId="0" borderId="0" xfId="18" applyNumberFormat="1" applyFont="1" applyBorder="1" applyAlignment="1">
      <alignment vertical="center"/>
      <protection/>
    </xf>
    <xf numFmtId="0" fontId="11" fillId="0" borderId="0" xfId="18" applyFont="1" applyAlignment="1">
      <alignment/>
      <protection/>
    </xf>
    <xf numFmtId="0" fontId="40" fillId="0" borderId="0" xfId="18" applyAlignment="1">
      <alignment/>
      <protection/>
    </xf>
    <xf numFmtId="0" fontId="11" fillId="0" borderId="0" xfId="18" applyFont="1">
      <alignment/>
      <protection/>
    </xf>
    <xf numFmtId="4" fontId="12" fillId="0" borderId="1" xfId="0" applyNumberFormat="1" applyFont="1" applyFill="1" applyBorder="1" applyAlignment="1">
      <alignment wrapText="1"/>
    </xf>
    <xf numFmtId="4" fontId="14" fillId="0" borderId="1" xfId="0" applyNumberFormat="1" applyFont="1" applyFill="1" applyBorder="1" applyAlignment="1">
      <alignment horizontal="right" wrapText="1"/>
    </xf>
    <xf numFmtId="4" fontId="14" fillId="0" borderId="10" xfId="0" applyNumberFormat="1" applyFont="1" applyFill="1" applyBorder="1" applyAlignment="1">
      <alignment horizontal="right" wrapText="1"/>
    </xf>
    <xf numFmtId="4" fontId="14" fillId="0" borderId="10" xfId="0" applyNumberFormat="1" applyFont="1" applyFill="1" applyBorder="1" applyAlignment="1">
      <alignment horizontal="right"/>
    </xf>
    <xf numFmtId="4" fontId="14" fillId="0" borderId="30" xfId="0" applyNumberFormat="1" applyFont="1" applyFill="1" applyBorder="1" applyAlignment="1">
      <alignment horizontal="right"/>
    </xf>
    <xf numFmtId="4" fontId="14" fillId="0" borderId="1" xfId="0" applyNumberFormat="1" applyFont="1" applyFill="1" applyBorder="1" applyAlignment="1">
      <alignment horizontal="right"/>
    </xf>
    <xf numFmtId="4" fontId="14" fillId="0" borderId="15" xfId="0" applyNumberFormat="1" applyFont="1" applyFill="1" applyBorder="1" applyAlignment="1">
      <alignment horizontal="right"/>
    </xf>
    <xf numFmtId="4" fontId="15" fillId="0" borderId="11" xfId="0" applyNumberFormat="1" applyFont="1" applyFill="1" applyBorder="1" applyAlignment="1">
      <alignment horizontal="right"/>
    </xf>
    <xf numFmtId="4" fontId="15" fillId="0" borderId="1" xfId="0" applyNumberFormat="1" applyFont="1" applyFill="1" applyBorder="1" applyAlignment="1">
      <alignment horizontal="right"/>
    </xf>
    <xf numFmtId="4" fontId="14" fillId="0" borderId="20" xfId="0" applyNumberFormat="1" applyFont="1" applyFill="1" applyBorder="1" applyAlignment="1">
      <alignment horizontal="right"/>
    </xf>
    <xf numFmtId="4" fontId="14" fillId="0" borderId="33" xfId="0" applyNumberFormat="1" applyFont="1" applyFill="1" applyBorder="1" applyAlignment="1">
      <alignment horizontal="right"/>
    </xf>
    <xf numFmtId="4" fontId="15" fillId="0" borderId="6" xfId="0" applyNumberFormat="1" applyFont="1" applyFill="1" applyBorder="1" applyAlignment="1">
      <alignment horizontal="right"/>
    </xf>
    <xf numFmtId="4" fontId="15" fillId="0" borderId="33" xfId="0" applyNumberFormat="1" applyFont="1" applyFill="1" applyBorder="1" applyAlignment="1">
      <alignment horizontal="right"/>
    </xf>
    <xf numFmtId="49" fontId="15" fillId="0" borderId="0" xfId="0" applyNumberFormat="1" applyFont="1" applyAlignment="1">
      <alignment/>
    </xf>
    <xf numFmtId="49" fontId="21" fillId="0" borderId="7" xfId="0" applyNumberFormat="1" applyFont="1" applyBorder="1" applyAlignment="1">
      <alignment horizontal="left"/>
    </xf>
    <xf numFmtId="49" fontId="15" fillId="0" borderId="35" xfId="0" applyNumberFormat="1" applyFont="1" applyBorder="1" applyAlignment="1">
      <alignment horizontal="left"/>
    </xf>
    <xf numFmtId="49" fontId="15" fillId="0" borderId="1" xfId="0" applyNumberFormat="1" applyFont="1" applyBorder="1" applyAlignment="1">
      <alignment horizontal="left"/>
    </xf>
    <xf numFmtId="49" fontId="15" fillId="0" borderId="4" xfId="0" applyNumberFormat="1" applyFont="1" applyBorder="1" applyAlignment="1">
      <alignment horizontal="left"/>
    </xf>
    <xf numFmtId="49" fontId="29" fillId="0" borderId="8" xfId="0" applyNumberFormat="1" applyFont="1" applyBorder="1" applyAlignment="1">
      <alignment horizontal="left"/>
    </xf>
    <xf numFmtId="49" fontId="44" fillId="0" borderId="1" xfId="0" applyNumberFormat="1" applyFont="1" applyBorder="1" applyAlignment="1">
      <alignment horizontal="left"/>
    </xf>
    <xf numFmtId="49" fontId="25" fillId="0" borderId="33" xfId="0" applyNumberFormat="1" applyFont="1" applyFill="1" applyBorder="1" applyAlignment="1">
      <alignment horizontal="left"/>
    </xf>
    <xf numFmtId="49" fontId="15" fillId="0" borderId="8" xfId="0" applyNumberFormat="1" applyFont="1" applyBorder="1" applyAlignment="1">
      <alignment horizontal="left"/>
    </xf>
    <xf numFmtId="49" fontId="15" fillId="0" borderId="1" xfId="0" applyNumberFormat="1" applyFont="1" applyFill="1" applyBorder="1" applyAlignment="1">
      <alignment horizontal="left"/>
    </xf>
    <xf numFmtId="49" fontId="29" fillId="0" borderId="10" xfId="0" applyNumberFormat="1" applyFont="1" applyBorder="1" applyAlignment="1">
      <alignment horizontal="left"/>
    </xf>
    <xf numFmtId="49" fontId="15" fillId="0" borderId="10" xfId="0" applyNumberFormat="1" applyFont="1" applyBorder="1" applyAlignment="1">
      <alignment horizontal="left"/>
    </xf>
    <xf numFmtId="49" fontId="15" fillId="0" borderId="33" xfId="0" applyNumberFormat="1" applyFont="1" applyBorder="1" applyAlignment="1">
      <alignment horizontal="left"/>
    </xf>
    <xf numFmtId="49" fontId="25" fillId="0" borderId="1" xfId="0" applyNumberFormat="1" applyFont="1" applyBorder="1" applyAlignment="1">
      <alignment horizontal="left"/>
    </xf>
    <xf numFmtId="49" fontId="15" fillId="0" borderId="1" xfId="0" applyNumberFormat="1" applyFont="1" applyBorder="1" applyAlignment="1">
      <alignment horizontal="left" wrapText="1"/>
    </xf>
    <xf numFmtId="49" fontId="21" fillId="0" borderId="3" xfId="0" applyNumberFormat="1" applyFont="1" applyBorder="1" applyAlignment="1">
      <alignment horizontal="left"/>
    </xf>
    <xf numFmtId="49" fontId="15" fillId="0" borderId="9" xfId="0" applyNumberFormat="1" applyFont="1" applyBorder="1" applyAlignment="1">
      <alignment horizontal="left"/>
    </xf>
    <xf numFmtId="49" fontId="21" fillId="0" borderId="8" xfId="0" applyNumberFormat="1" applyFont="1" applyBorder="1" applyAlignment="1">
      <alignment horizontal="left"/>
    </xf>
    <xf numFmtId="49" fontId="15" fillId="0" borderId="1" xfId="0" applyNumberFormat="1" applyFont="1" applyBorder="1" applyAlignment="1">
      <alignment/>
    </xf>
    <xf numFmtId="49" fontId="15" fillId="0" borderId="33" xfId="0" applyNumberFormat="1" applyFont="1" applyBorder="1" applyAlignment="1">
      <alignment/>
    </xf>
    <xf numFmtId="49" fontId="45" fillId="0" borderId="1" xfId="0" applyNumberFormat="1" applyFont="1" applyBorder="1" applyAlignment="1">
      <alignment horizontal="left"/>
    </xf>
    <xf numFmtId="49" fontId="45" fillId="0" borderId="8" xfId="0" applyNumberFormat="1" applyFont="1" applyBorder="1" applyAlignment="1">
      <alignment horizontal="left"/>
    </xf>
    <xf numFmtId="49" fontId="21" fillId="0" borderId="4" xfId="0" applyNumberFormat="1" applyFont="1" applyBorder="1" applyAlignment="1">
      <alignment horizontal="left"/>
    </xf>
    <xf numFmtId="49" fontId="33" fillId="0" borderId="7" xfId="0" applyNumberFormat="1" applyFont="1" applyBorder="1" applyAlignment="1">
      <alignment horizontal="left"/>
    </xf>
    <xf numFmtId="49" fontId="15" fillId="3" borderId="7" xfId="0" applyNumberFormat="1" applyFont="1" applyFill="1" applyBorder="1" applyAlignment="1">
      <alignment horizontal="left"/>
    </xf>
    <xf numFmtId="49" fontId="15" fillId="0" borderId="0" xfId="0" applyNumberFormat="1" applyFont="1" applyAlignment="1">
      <alignment horizontal="left"/>
    </xf>
    <xf numFmtId="49" fontId="15" fillId="0" borderId="0" xfId="0" applyNumberFormat="1" applyFont="1" applyFill="1" applyAlignment="1">
      <alignment horizontal="left"/>
    </xf>
    <xf numFmtId="4" fontId="14" fillId="2" borderId="4" xfId="0" applyNumberFormat="1" applyFont="1" applyFill="1" applyBorder="1" applyAlignment="1">
      <alignment horizontal="right"/>
    </xf>
    <xf numFmtId="0" fontId="16" fillId="4" borderId="31" xfId="18" applyFont="1" applyFill="1" applyBorder="1" applyAlignment="1">
      <alignment horizontal="center" wrapText="1"/>
      <protection/>
    </xf>
    <xf numFmtId="4" fontId="14" fillId="4" borderId="7" xfId="0" applyNumberFormat="1" applyFont="1" applyFill="1" applyBorder="1" applyAlignment="1">
      <alignment horizontal="right" wrapText="1"/>
    </xf>
    <xf numFmtId="4" fontId="14" fillId="4" borderId="7" xfId="0" applyNumberFormat="1" applyFont="1" applyFill="1" applyBorder="1" applyAlignment="1">
      <alignment horizontal="right"/>
    </xf>
    <xf numFmtId="0" fontId="12" fillId="0" borderId="0" xfId="0" applyFont="1" applyAlignment="1">
      <alignment wrapText="1"/>
    </xf>
    <xf numFmtId="49" fontId="18" fillId="2" borderId="7" xfId="0" applyNumberFormat="1" applyFont="1" applyFill="1" applyBorder="1" applyAlignment="1">
      <alignment horizontal="left"/>
    </xf>
    <xf numFmtId="4" fontId="17" fillId="2" borderId="7" xfId="0" applyNumberFormat="1" applyFont="1" applyFill="1" applyBorder="1" applyAlignment="1">
      <alignment horizontal="right"/>
    </xf>
    <xf numFmtId="4" fontId="10" fillId="0" borderId="17" xfId="0" applyNumberFormat="1" applyFont="1" applyBorder="1" applyAlignment="1">
      <alignment horizontal="left" wrapText="1"/>
    </xf>
    <xf numFmtId="49" fontId="15" fillId="0" borderId="8" xfId="0" applyNumberFormat="1" applyFont="1" applyFill="1" applyBorder="1" applyAlignment="1">
      <alignment horizontal="left"/>
    </xf>
    <xf numFmtId="49" fontId="39" fillId="0" borderId="4" xfId="0" applyNumberFormat="1" applyFont="1" applyBorder="1" applyAlignment="1">
      <alignment horizontal="left"/>
    </xf>
    <xf numFmtId="4" fontId="32" fillId="0" borderId="39" xfId="0" applyNumberFormat="1" applyFont="1" applyBorder="1" applyAlignment="1">
      <alignment horizontal="right"/>
    </xf>
    <xf numFmtId="4" fontId="14" fillId="0" borderId="14" xfId="0" applyNumberFormat="1" applyFont="1" applyBorder="1" applyAlignment="1">
      <alignment horizontal="right"/>
    </xf>
    <xf numFmtId="4" fontId="14" fillId="4" borderId="31" xfId="0" applyNumberFormat="1" applyFont="1" applyFill="1" applyBorder="1" applyAlignment="1">
      <alignment horizontal="center" wrapText="1"/>
    </xf>
    <xf numFmtId="4" fontId="14" fillId="4" borderId="31" xfId="0" applyNumberFormat="1" applyFont="1" applyFill="1" applyBorder="1" applyAlignment="1">
      <alignment horizontal="center"/>
    </xf>
    <xf numFmtId="4" fontId="14" fillId="4" borderId="7" xfId="0" applyNumberFormat="1" applyFont="1" applyFill="1" applyBorder="1" applyAlignment="1">
      <alignment horizontal="center"/>
    </xf>
    <xf numFmtId="4" fontId="14" fillId="0" borderId="0" xfId="0" applyNumberFormat="1" applyFont="1" applyFill="1" applyBorder="1" applyAlignment="1">
      <alignment horizontal="left" wrapText="1"/>
    </xf>
    <xf numFmtId="49" fontId="46" fillId="0" borderId="7" xfId="0" applyNumberFormat="1" applyFont="1" applyBorder="1" applyAlignment="1">
      <alignment horizontal="left"/>
    </xf>
    <xf numFmtId="4" fontId="47" fillId="0" borderId="7" xfId="0" applyNumberFormat="1" applyFont="1" applyBorder="1" applyAlignment="1">
      <alignment wrapText="1"/>
    </xf>
    <xf numFmtId="4" fontId="14" fillId="0" borderId="7" xfId="0" applyNumberFormat="1" applyFont="1" applyBorder="1" applyAlignment="1">
      <alignment horizontal="right" wrapText="1"/>
    </xf>
    <xf numFmtId="4" fontId="14" fillId="0" borderId="7" xfId="0" applyNumberFormat="1" applyFont="1" applyBorder="1" applyAlignment="1">
      <alignment horizontal="right"/>
    </xf>
    <xf numFmtId="4" fontId="14" fillId="0" borderId="31" xfId="0" applyNumberFormat="1" applyFont="1" applyBorder="1" applyAlignment="1">
      <alignment horizontal="right"/>
    </xf>
    <xf numFmtId="4" fontId="14" fillId="0" borderId="39" xfId="0" applyNumberFormat="1" applyFont="1" applyBorder="1" applyAlignment="1">
      <alignment horizontal="right"/>
    </xf>
    <xf numFmtId="4" fontId="15" fillId="0" borderId="12" xfId="0" applyNumberFormat="1" applyFont="1" applyBorder="1" applyAlignment="1">
      <alignment horizontal="right"/>
    </xf>
    <xf numFmtId="4" fontId="15" fillId="0" borderId="7" xfId="0" applyNumberFormat="1" applyFont="1" applyBorder="1" applyAlignment="1">
      <alignment horizontal="right"/>
    </xf>
    <xf numFmtId="4" fontId="17" fillId="2" borderId="33" xfId="0" applyNumberFormat="1" applyFont="1" applyFill="1" applyBorder="1" applyAlignment="1">
      <alignment horizontal="right" wrapText="1"/>
    </xf>
    <xf numFmtId="49" fontId="15" fillId="0" borderId="33" xfId="0" applyNumberFormat="1" applyFont="1" applyFill="1" applyBorder="1" applyAlignment="1">
      <alignment horizontal="left"/>
    </xf>
    <xf numFmtId="49" fontId="15" fillId="0" borderId="10" xfId="0" applyNumberFormat="1" applyFont="1" applyBorder="1" applyAlignment="1">
      <alignment horizontal="left" wrapText="1"/>
    </xf>
    <xf numFmtId="49" fontId="15" fillId="0" borderId="9" xfId="0" applyNumberFormat="1" applyFont="1" applyBorder="1" applyAlignment="1">
      <alignment horizontal="left" wrapText="1"/>
    </xf>
    <xf numFmtId="3" fontId="14" fillId="0" borderId="0" xfId="0" applyNumberFormat="1" applyFont="1" applyAlignment="1">
      <alignment wrapText="1"/>
    </xf>
    <xf numFmtId="0" fontId="5" fillId="0" borderId="8" xfId="0" applyFont="1" applyBorder="1" applyAlignment="1">
      <alignment wrapText="1"/>
    </xf>
    <xf numFmtId="0" fontId="4" fillId="0" borderId="1" xfId="0" applyFont="1" applyBorder="1" applyAlignment="1">
      <alignment vertical="center" wrapText="1"/>
    </xf>
    <xf numFmtId="0" fontId="4" fillId="0" borderId="10" xfId="0" applyFont="1" applyBorder="1" applyAlignment="1">
      <alignment vertical="center" wrapText="1"/>
    </xf>
    <xf numFmtId="187" fontId="48" fillId="0" borderId="8" xfId="0" applyNumberFormat="1" applyFont="1" applyBorder="1" applyAlignment="1">
      <alignment horizontal="right"/>
    </xf>
    <xf numFmtId="187" fontId="4" fillId="0" borderId="1" xfId="0" applyNumberFormat="1" applyFont="1" applyBorder="1" applyAlignment="1">
      <alignment horizontal="right" wrapText="1"/>
    </xf>
    <xf numFmtId="187" fontId="4" fillId="0" borderId="10" xfId="0" applyNumberFormat="1" applyFont="1" applyBorder="1" applyAlignment="1">
      <alignment/>
    </xf>
    <xf numFmtId="187" fontId="48" fillId="0" borderId="17" xfId="0" applyNumberFormat="1" applyFont="1" applyBorder="1" applyAlignment="1">
      <alignment horizontal="right"/>
    </xf>
    <xf numFmtId="187" fontId="4" fillId="0" borderId="15" xfId="0" applyNumberFormat="1" applyFont="1" applyBorder="1" applyAlignment="1">
      <alignment horizontal="right" wrapText="1"/>
    </xf>
    <xf numFmtId="187" fontId="49" fillId="0" borderId="16" xfId="0" applyNumberFormat="1" applyFont="1" applyBorder="1" applyAlignment="1">
      <alignment/>
    </xf>
    <xf numFmtId="0" fontId="11" fillId="0" borderId="0" xfId="0" applyFont="1" applyAlignment="1">
      <alignment/>
    </xf>
    <xf numFmtId="187" fontId="48" fillId="0" borderId="8" xfId="0" applyNumberFormat="1" applyFont="1" applyFill="1" applyBorder="1" applyAlignment="1">
      <alignment horizontal="right"/>
    </xf>
    <xf numFmtId="187" fontId="4" fillId="0" borderId="1" xfId="0" applyNumberFormat="1" applyFont="1" applyFill="1" applyBorder="1" applyAlignment="1">
      <alignment horizontal="right"/>
    </xf>
    <xf numFmtId="187" fontId="4" fillId="0" borderId="1" xfId="0" applyNumberFormat="1" applyFont="1" applyFill="1" applyBorder="1" applyAlignment="1">
      <alignment horizontal="right" wrapText="1"/>
    </xf>
    <xf numFmtId="187" fontId="4" fillId="0" borderId="10" xfId="0" applyNumberFormat="1" applyFont="1" applyFill="1" applyBorder="1" applyAlignment="1">
      <alignment horizontal="right" wrapText="1"/>
    </xf>
    <xf numFmtId="0" fontId="11" fillId="0" borderId="0" xfId="0" applyFont="1" applyAlignment="1">
      <alignment horizontal="center"/>
    </xf>
    <xf numFmtId="0" fontId="50" fillId="0" borderId="0" xfId="0" applyFont="1" applyAlignment="1">
      <alignment/>
    </xf>
    <xf numFmtId="0" fontId="4" fillId="0" borderId="0" xfId="18" applyFont="1" applyFill="1">
      <alignment/>
      <protection/>
    </xf>
    <xf numFmtId="1" fontId="5" fillId="0" borderId="0" xfId="18" applyNumberFormat="1" applyFont="1" applyFill="1" applyBorder="1" applyAlignment="1">
      <alignment horizontal="center"/>
      <protection/>
    </xf>
    <xf numFmtId="0" fontId="4" fillId="0" borderId="0" xfId="18" applyFont="1" applyFill="1" applyAlignment="1">
      <alignment horizontal="center" vertical="center"/>
      <protection/>
    </xf>
    <xf numFmtId="0" fontId="5" fillId="0" borderId="19" xfId="18" applyFont="1" applyFill="1" applyBorder="1" applyAlignment="1">
      <alignment horizontal="center" wrapText="1"/>
      <protection/>
    </xf>
    <xf numFmtId="187" fontId="5" fillId="0" borderId="3" xfId="18" applyNumberFormat="1" applyFont="1" applyFill="1" applyBorder="1" applyAlignment="1">
      <alignment horizontal="right"/>
      <protection/>
    </xf>
    <xf numFmtId="187" fontId="5" fillId="0" borderId="37" xfId="18" applyNumberFormat="1" applyFont="1" applyFill="1" applyBorder="1" applyAlignment="1">
      <alignment horizontal="right"/>
      <protection/>
    </xf>
    <xf numFmtId="187" fontId="5" fillId="0" borderId="33" xfId="18" applyNumberFormat="1" applyFont="1" applyFill="1" applyBorder="1" applyAlignment="1">
      <alignment horizontal="right"/>
      <protection/>
    </xf>
    <xf numFmtId="0" fontId="7" fillId="0" borderId="31" xfId="18" applyFont="1" applyFill="1" applyBorder="1" applyAlignment="1">
      <alignment horizontal="center" wrapText="1"/>
      <protection/>
    </xf>
    <xf numFmtId="187" fontId="5" fillId="0" borderId="7" xfId="18" applyNumberFormat="1" applyFont="1" applyFill="1" applyBorder="1" applyAlignment="1">
      <alignment horizontal="right"/>
      <protection/>
    </xf>
    <xf numFmtId="187" fontId="5" fillId="0" borderId="12" xfId="18" applyNumberFormat="1" applyFont="1" applyFill="1" applyBorder="1" applyAlignment="1">
      <alignment horizontal="right"/>
      <protection/>
    </xf>
    <xf numFmtId="0" fontId="5" fillId="0" borderId="0" xfId="18" applyFont="1" applyFill="1">
      <alignment/>
      <protection/>
    </xf>
    <xf numFmtId="0" fontId="8" fillId="0" borderId="32" xfId="18" applyFont="1" applyFill="1" applyBorder="1" applyAlignment="1">
      <alignment wrapText="1"/>
      <protection/>
    </xf>
    <xf numFmtId="187" fontId="5" fillId="0" borderId="8" xfId="18" applyNumberFormat="1" applyFont="1" applyFill="1" applyBorder="1" applyAlignment="1">
      <alignment horizontal="right"/>
      <protection/>
    </xf>
    <xf numFmtId="187" fontId="5" fillId="0" borderId="18" xfId="18" applyNumberFormat="1" applyFont="1" applyFill="1" applyBorder="1" applyAlignment="1">
      <alignment horizontal="right"/>
      <protection/>
    </xf>
    <xf numFmtId="0" fontId="9" fillId="0" borderId="5" xfId="18" applyFont="1" applyFill="1" applyBorder="1" applyAlignment="1">
      <alignment wrapText="1"/>
      <protection/>
    </xf>
    <xf numFmtId="187" fontId="4" fillId="0" borderId="4" xfId="18" applyNumberFormat="1" applyFont="1" applyFill="1" applyBorder="1" applyAlignment="1">
      <alignment horizontal="right"/>
      <protection/>
    </xf>
    <xf numFmtId="187" fontId="4" fillId="0" borderId="33" xfId="18" applyNumberFormat="1" applyFont="1" applyFill="1" applyBorder="1" applyAlignment="1">
      <alignment horizontal="right"/>
      <protection/>
    </xf>
    <xf numFmtId="187" fontId="4" fillId="0" borderId="0" xfId="18" applyNumberFormat="1" applyFont="1" applyFill="1" applyBorder="1" applyAlignment="1">
      <alignment horizontal="right"/>
      <protection/>
    </xf>
    <xf numFmtId="187" fontId="4" fillId="0" borderId="10" xfId="18" applyNumberFormat="1" applyFont="1" applyFill="1" applyBorder="1" applyAlignment="1">
      <alignment horizontal="right"/>
      <protection/>
    </xf>
    <xf numFmtId="0" fontId="8" fillId="0" borderId="26" xfId="18" applyFont="1" applyFill="1" applyBorder="1" applyAlignment="1">
      <alignment wrapText="1"/>
      <protection/>
    </xf>
    <xf numFmtId="187" fontId="5" fillId="0" borderId="35" xfId="18" applyNumberFormat="1" applyFont="1" applyFill="1" applyBorder="1" applyAlignment="1">
      <alignment horizontal="right"/>
      <protection/>
    </xf>
    <xf numFmtId="187" fontId="5" fillId="0" borderId="13" xfId="18" applyNumberFormat="1" applyFont="1" applyFill="1" applyBorder="1" applyAlignment="1">
      <alignment horizontal="right"/>
      <protection/>
    </xf>
    <xf numFmtId="0" fontId="9" fillId="0" borderId="30" xfId="18" applyFont="1" applyFill="1" applyBorder="1" applyAlignment="1">
      <alignment wrapText="1"/>
      <protection/>
    </xf>
    <xf numFmtId="187" fontId="4" fillId="0" borderId="1" xfId="18" applyNumberFormat="1" applyFont="1" applyFill="1" applyBorder="1" applyAlignment="1">
      <alignment horizontal="right"/>
      <protection/>
    </xf>
    <xf numFmtId="187" fontId="4" fillId="0" borderId="15" xfId="18" applyNumberFormat="1" applyFont="1" applyFill="1" applyBorder="1" applyAlignment="1">
      <alignment horizontal="right"/>
      <protection/>
    </xf>
    <xf numFmtId="187" fontId="4" fillId="0" borderId="8" xfId="18" applyNumberFormat="1" applyFont="1" applyFill="1" applyBorder="1" applyAlignment="1">
      <alignment horizontal="right"/>
      <protection/>
    </xf>
    <xf numFmtId="187" fontId="4" fillId="0" borderId="9" xfId="18" applyNumberFormat="1" applyFont="1" applyFill="1" applyBorder="1" applyAlignment="1">
      <alignment horizontal="right"/>
      <protection/>
    </xf>
    <xf numFmtId="187" fontId="4" fillId="0" borderId="23" xfId="18" applyNumberFormat="1" applyFont="1" applyFill="1" applyBorder="1" applyAlignment="1">
      <alignment horizontal="right"/>
      <protection/>
    </xf>
    <xf numFmtId="0" fontId="8" fillId="0" borderId="31" xfId="18" applyFont="1" applyFill="1" applyBorder="1" applyAlignment="1">
      <alignment wrapText="1"/>
      <protection/>
    </xf>
    <xf numFmtId="187" fontId="5" fillId="0" borderId="4" xfId="18" applyNumberFormat="1" applyFont="1" applyFill="1" applyBorder="1" applyAlignment="1">
      <alignment horizontal="right"/>
      <protection/>
    </xf>
    <xf numFmtId="187" fontId="5" fillId="0" borderId="14" xfId="18" applyNumberFormat="1" applyFont="1" applyFill="1" applyBorder="1" applyAlignment="1">
      <alignment horizontal="right"/>
      <protection/>
    </xf>
    <xf numFmtId="49" fontId="8" fillId="0" borderId="26" xfId="18" applyNumberFormat="1" applyFont="1" applyFill="1" applyBorder="1" applyAlignment="1">
      <alignment wrapText="1"/>
      <protection/>
    </xf>
    <xf numFmtId="0" fontId="9" fillId="0" borderId="20" xfId="18" applyFont="1" applyFill="1" applyBorder="1" applyAlignment="1">
      <alignment wrapText="1"/>
      <protection/>
    </xf>
    <xf numFmtId="0" fontId="9" fillId="0" borderId="1" xfId="18" applyFont="1" applyFill="1" applyBorder="1" applyAlignment="1">
      <alignment wrapText="1"/>
      <protection/>
    </xf>
    <xf numFmtId="0" fontId="8" fillId="0" borderId="20" xfId="18" applyFont="1" applyFill="1" applyBorder="1" applyAlignment="1">
      <alignment wrapText="1"/>
      <protection/>
    </xf>
    <xf numFmtId="0" fontId="7" fillId="0" borderId="31" xfId="18" applyFont="1" applyFill="1" applyBorder="1" applyAlignment="1">
      <alignment horizontal="center"/>
      <protection/>
    </xf>
    <xf numFmtId="0" fontId="9" fillId="0" borderId="32" xfId="18" applyFont="1" applyFill="1" applyBorder="1" applyAlignment="1">
      <alignment vertical="center" wrapText="1"/>
      <protection/>
    </xf>
    <xf numFmtId="187" fontId="4" fillId="0" borderId="11" xfId="18" applyNumberFormat="1" applyFont="1" applyFill="1" applyBorder="1" applyAlignment="1">
      <alignment horizontal="right"/>
      <protection/>
    </xf>
    <xf numFmtId="0" fontId="9" fillId="0" borderId="32" xfId="18" applyFont="1" applyFill="1" applyBorder="1" applyAlignment="1">
      <alignment wrapText="1"/>
      <protection/>
    </xf>
    <xf numFmtId="187" fontId="4" fillId="0" borderId="17" xfId="18" applyNumberFormat="1" applyFont="1" applyFill="1" applyBorder="1" applyAlignment="1">
      <alignment horizontal="right"/>
      <protection/>
    </xf>
    <xf numFmtId="0" fontId="9" fillId="0" borderId="20" xfId="18" applyFont="1" applyFill="1" applyBorder="1" applyAlignment="1">
      <alignment vertical="center" wrapText="1"/>
      <protection/>
    </xf>
    <xf numFmtId="49" fontId="9" fillId="0" borderId="5" xfId="18" applyNumberFormat="1" applyFont="1" applyFill="1" applyBorder="1">
      <alignment/>
      <protection/>
    </xf>
    <xf numFmtId="187" fontId="4" fillId="0" borderId="28" xfId="18" applyNumberFormat="1" applyFont="1" applyFill="1" applyBorder="1" applyAlignment="1">
      <alignment horizontal="right"/>
      <protection/>
    </xf>
    <xf numFmtId="0" fontId="8" fillId="0" borderId="20" xfId="18" applyFont="1" applyFill="1" applyBorder="1">
      <alignment/>
      <protection/>
    </xf>
    <xf numFmtId="187" fontId="5" fillId="0" borderId="0" xfId="18" applyNumberFormat="1" applyFont="1" applyFill="1" applyBorder="1" applyAlignment="1">
      <alignment horizontal="right"/>
      <protection/>
    </xf>
    <xf numFmtId="0" fontId="8" fillId="0" borderId="30" xfId="18" applyFont="1" applyFill="1" applyBorder="1">
      <alignment/>
      <protection/>
    </xf>
    <xf numFmtId="187" fontId="5" fillId="0" borderId="1" xfId="18" applyNumberFormat="1" applyFont="1" applyFill="1" applyBorder="1" applyAlignment="1">
      <alignment horizontal="right"/>
      <protection/>
    </xf>
    <xf numFmtId="187" fontId="5" fillId="0" borderId="15" xfId="18" applyNumberFormat="1" applyFont="1" applyFill="1" applyBorder="1" applyAlignment="1">
      <alignment horizontal="right"/>
      <protection/>
    </xf>
    <xf numFmtId="187" fontId="5" fillId="0" borderId="10" xfId="18" applyNumberFormat="1" applyFont="1" applyFill="1" applyBorder="1" applyAlignment="1">
      <alignment horizontal="right"/>
      <protection/>
    </xf>
    <xf numFmtId="187" fontId="51" fillId="0" borderId="63" xfId="18" applyNumberFormat="1" applyFont="1" applyFill="1" applyBorder="1" applyAlignment="1">
      <alignment horizontal="right"/>
      <protection/>
    </xf>
    <xf numFmtId="187" fontId="5" fillId="0" borderId="53" xfId="18" applyNumberFormat="1" applyFont="1" applyFill="1" applyBorder="1" applyAlignment="1">
      <alignment horizontal="right"/>
      <protection/>
    </xf>
    <xf numFmtId="0" fontId="8" fillId="0" borderId="5" xfId="18" applyFont="1" applyFill="1" applyBorder="1">
      <alignment/>
      <protection/>
    </xf>
    <xf numFmtId="187" fontId="5" fillId="0" borderId="28" xfId="18" applyNumberFormat="1" applyFont="1" applyFill="1" applyBorder="1" applyAlignment="1">
      <alignment horizontal="right"/>
      <protection/>
    </xf>
    <xf numFmtId="0" fontId="9" fillId="0" borderId="26" xfId="18" applyFont="1" applyFill="1" applyBorder="1" applyAlignment="1">
      <alignment horizontal="left" vertical="top" wrapText="1"/>
      <protection/>
    </xf>
    <xf numFmtId="187" fontId="4" fillId="0" borderId="35" xfId="18" applyNumberFormat="1" applyFont="1" applyFill="1" applyBorder="1" applyAlignment="1">
      <alignment horizontal="right"/>
      <protection/>
    </xf>
    <xf numFmtId="187" fontId="4" fillId="0" borderId="36" xfId="18" applyNumberFormat="1" applyFont="1" applyFill="1" applyBorder="1" applyAlignment="1">
      <alignment horizontal="right"/>
      <protection/>
    </xf>
    <xf numFmtId="0" fontId="9" fillId="0" borderId="21" xfId="18" applyFont="1" applyFill="1" applyBorder="1" applyAlignment="1">
      <alignment horizontal="left" vertical="top" wrapText="1"/>
      <protection/>
    </xf>
    <xf numFmtId="0" fontId="5" fillId="0" borderId="31" xfId="18" applyFont="1" applyFill="1" applyBorder="1" applyAlignment="1">
      <alignment horizontal="left"/>
      <protection/>
    </xf>
    <xf numFmtId="0" fontId="5" fillId="0" borderId="7" xfId="0" applyFont="1" applyFill="1" applyBorder="1" applyAlignment="1">
      <alignment horizontal="left" vertical="top" wrapText="1"/>
    </xf>
    <xf numFmtId="187" fontId="5" fillId="0" borderId="7" xfId="0" applyNumberFormat="1" applyFont="1" applyFill="1" applyBorder="1" applyAlignment="1">
      <alignment vertical="center"/>
    </xf>
    <xf numFmtId="187" fontId="5" fillId="0" borderId="63" xfId="0" applyNumberFormat="1" applyFont="1" applyFill="1" applyBorder="1" applyAlignment="1">
      <alignment vertical="center"/>
    </xf>
    <xf numFmtId="0" fontId="8" fillId="0" borderId="35" xfId="0" applyFont="1" applyFill="1" applyBorder="1" applyAlignment="1">
      <alignment wrapText="1"/>
    </xf>
    <xf numFmtId="187" fontId="5" fillId="0" borderId="35" xfId="0" applyNumberFormat="1" applyFont="1" applyFill="1" applyBorder="1" applyAlignment="1">
      <alignment/>
    </xf>
    <xf numFmtId="187" fontId="5" fillId="0" borderId="44" xfId="0" applyNumberFormat="1" applyFont="1" applyFill="1" applyBorder="1" applyAlignment="1">
      <alignment/>
    </xf>
    <xf numFmtId="0" fontId="9" fillId="0" borderId="1" xfId="0" applyFont="1" applyFill="1" applyBorder="1" applyAlignment="1">
      <alignment vertical="top" wrapText="1"/>
    </xf>
    <xf numFmtId="187" fontId="4" fillId="0" borderId="1" xfId="18" applyNumberFormat="1" applyFont="1" applyFill="1" applyBorder="1">
      <alignment/>
      <protection/>
    </xf>
    <xf numFmtId="187" fontId="4" fillId="0" borderId="61" xfId="18" applyNumberFormat="1" applyFont="1" applyFill="1" applyBorder="1">
      <alignment/>
      <protection/>
    </xf>
    <xf numFmtId="187" fontId="4" fillId="0" borderId="1" xfId="0" applyNumberFormat="1" applyFont="1" applyFill="1" applyBorder="1" applyAlignment="1">
      <alignment/>
    </xf>
    <xf numFmtId="0" fontId="9" fillId="0" borderId="33" xfId="0" applyFont="1" applyFill="1" applyBorder="1" applyAlignment="1">
      <alignment wrapText="1"/>
    </xf>
    <xf numFmtId="0" fontId="9" fillId="0" borderId="1" xfId="0" applyFont="1" applyFill="1" applyBorder="1" applyAlignment="1">
      <alignment horizontal="left" vertical="top" wrapText="1"/>
    </xf>
    <xf numFmtId="0" fontId="9" fillId="0" borderId="1" xfId="0" applyFont="1" applyFill="1" applyBorder="1" applyAlignment="1">
      <alignment horizontal="left" wrapText="1"/>
    </xf>
    <xf numFmtId="0" fontId="9" fillId="0" borderId="9" xfId="0" applyFont="1" applyFill="1" applyBorder="1" applyAlignment="1">
      <alignment wrapText="1"/>
    </xf>
    <xf numFmtId="187" fontId="4" fillId="0" borderId="10" xfId="18" applyNumberFormat="1" applyFont="1" applyFill="1" applyBorder="1">
      <alignment/>
      <protection/>
    </xf>
    <xf numFmtId="187" fontId="4" fillId="0" borderId="66" xfId="18" applyNumberFormat="1" applyFont="1" applyFill="1" applyBorder="1">
      <alignment/>
      <protection/>
    </xf>
    <xf numFmtId="0" fontId="9" fillId="0" borderId="8" xfId="0" applyFont="1" applyFill="1" applyBorder="1" applyAlignment="1">
      <alignment horizontal="left" vertical="top" wrapText="1"/>
    </xf>
    <xf numFmtId="187" fontId="4" fillId="0" borderId="8" xfId="0" applyNumberFormat="1" applyFont="1" applyFill="1" applyBorder="1" applyAlignment="1">
      <alignment horizontal="right" wrapText="1"/>
    </xf>
    <xf numFmtId="0" fontId="9" fillId="0" borderId="9" xfId="0" applyFont="1" applyFill="1" applyBorder="1" applyAlignment="1">
      <alignment vertical="top" wrapText="1"/>
    </xf>
    <xf numFmtId="187" fontId="4" fillId="0" borderId="9" xfId="0" applyNumberFormat="1" applyFont="1" applyFill="1" applyBorder="1" applyAlignment="1">
      <alignment horizontal="right" wrapText="1"/>
    </xf>
    <xf numFmtId="187" fontId="4" fillId="0" borderId="9" xfId="18" applyNumberFormat="1" applyFont="1" applyFill="1" applyBorder="1">
      <alignment/>
      <protection/>
    </xf>
    <xf numFmtId="187" fontId="4" fillId="0" borderId="24" xfId="18" applyNumberFormat="1" applyFont="1" applyFill="1" applyBorder="1">
      <alignment/>
      <protection/>
    </xf>
    <xf numFmtId="0" fontId="8" fillId="0" borderId="3" xfId="0" applyFont="1" applyFill="1" applyBorder="1" applyAlignment="1">
      <alignment horizontal="left" vertical="top" wrapText="1"/>
    </xf>
    <xf numFmtId="187" fontId="5" fillId="0" borderId="35" xfId="0" applyNumberFormat="1" applyFont="1" applyFill="1" applyBorder="1" applyAlignment="1">
      <alignment horizontal="right" wrapText="1"/>
    </xf>
    <xf numFmtId="187" fontId="5" fillId="0" borderId="44" xfId="0" applyNumberFormat="1" applyFont="1" applyFill="1" applyBorder="1" applyAlignment="1">
      <alignment horizontal="right" wrapText="1"/>
    </xf>
    <xf numFmtId="0" fontId="9" fillId="0" borderId="10" xfId="0" applyNumberFormat="1" applyFont="1" applyFill="1" applyBorder="1" applyAlignment="1">
      <alignment vertical="top" wrapText="1"/>
    </xf>
    <xf numFmtId="187" fontId="52" fillId="0" borderId="10" xfId="18" applyNumberFormat="1" applyFont="1" applyFill="1" applyBorder="1">
      <alignment/>
      <protection/>
    </xf>
    <xf numFmtId="0" fontId="9" fillId="0" borderId="1" xfId="0" applyNumberFormat="1" applyFont="1" applyFill="1" applyBorder="1" applyAlignment="1">
      <alignment vertical="top" wrapText="1"/>
    </xf>
    <xf numFmtId="187" fontId="52" fillId="0" borderId="1" xfId="18" applyNumberFormat="1" applyFont="1" applyFill="1" applyBorder="1">
      <alignment/>
      <protection/>
    </xf>
    <xf numFmtId="187" fontId="4" fillId="0" borderId="11" xfId="18" applyNumberFormat="1" applyFont="1" applyFill="1" applyBorder="1">
      <alignment/>
      <protection/>
    </xf>
    <xf numFmtId="0" fontId="9" fillId="0" borderId="7" xfId="0" applyNumberFormat="1" applyFont="1" applyFill="1" applyBorder="1" applyAlignment="1">
      <alignment vertical="top" wrapText="1"/>
    </xf>
    <xf numFmtId="187" fontId="4" fillId="0" borderId="7" xfId="0" applyNumberFormat="1" applyFont="1" applyFill="1" applyBorder="1" applyAlignment="1">
      <alignment horizontal="right" wrapText="1"/>
    </xf>
    <xf numFmtId="187" fontId="52" fillId="0" borderId="7" xfId="18" applyNumberFormat="1" applyFont="1" applyFill="1" applyBorder="1">
      <alignment/>
      <protection/>
    </xf>
    <xf numFmtId="187" fontId="4" fillId="0" borderId="63" xfId="18" applyNumberFormat="1" applyFont="1" applyFill="1" applyBorder="1">
      <alignment/>
      <protection/>
    </xf>
    <xf numFmtId="187" fontId="4" fillId="0" borderId="7" xfId="18" applyNumberFormat="1" applyFont="1" applyFill="1" applyBorder="1" applyAlignment="1">
      <alignment horizontal="right"/>
      <protection/>
    </xf>
    <xf numFmtId="0" fontId="5" fillId="0" borderId="7" xfId="18" applyFont="1" applyFill="1" applyBorder="1">
      <alignment/>
      <protection/>
    </xf>
    <xf numFmtId="187" fontId="5" fillId="0" borderId="7" xfId="0" applyNumberFormat="1" applyFont="1" applyFill="1" applyBorder="1" applyAlignment="1">
      <alignment/>
    </xf>
    <xf numFmtId="187" fontId="5" fillId="0" borderId="39" xfId="0" applyNumberFormat="1" applyFont="1" applyFill="1" applyBorder="1" applyAlignment="1">
      <alignment/>
    </xf>
    <xf numFmtId="187" fontId="5" fillId="0" borderId="39" xfId="18" applyNumberFormat="1" applyFont="1" applyFill="1" applyBorder="1" applyAlignment="1">
      <alignment horizontal="right"/>
      <protection/>
    </xf>
    <xf numFmtId="0" fontId="4" fillId="0" borderId="17" xfId="18" applyFont="1" applyFill="1" applyBorder="1">
      <alignment/>
      <protection/>
    </xf>
    <xf numFmtId="0" fontId="4" fillId="0" borderId="8" xfId="18" applyFont="1" applyFill="1" applyBorder="1">
      <alignment/>
      <protection/>
    </xf>
    <xf numFmtId="0" fontId="4" fillId="0" borderId="15" xfId="18" applyFont="1" applyFill="1" applyBorder="1">
      <alignment/>
      <protection/>
    </xf>
    <xf numFmtId="0" fontId="4" fillId="0" borderId="1" xfId="18" applyFont="1" applyFill="1" applyBorder="1">
      <alignment/>
      <protection/>
    </xf>
    <xf numFmtId="0" fontId="4" fillId="0" borderId="16" xfId="18" applyFont="1" applyFill="1" applyBorder="1">
      <alignment/>
      <protection/>
    </xf>
    <xf numFmtId="0" fontId="4" fillId="0" borderId="10" xfId="18" applyFont="1" applyFill="1" applyBorder="1">
      <alignment/>
      <protection/>
    </xf>
    <xf numFmtId="187" fontId="5" fillId="0" borderId="7" xfId="18" applyNumberFormat="1" applyFont="1" applyFill="1" applyBorder="1">
      <alignment/>
      <protection/>
    </xf>
    <xf numFmtId="0" fontId="4" fillId="0" borderId="39" xfId="18" applyFont="1" applyFill="1" applyBorder="1">
      <alignment/>
      <protection/>
    </xf>
    <xf numFmtId="0" fontId="4" fillId="0" borderId="7" xfId="18" applyFont="1" applyFill="1" applyBorder="1">
      <alignment/>
      <protection/>
    </xf>
    <xf numFmtId="187" fontId="4" fillId="0" borderId="0" xfId="18" applyNumberFormat="1" applyFont="1" applyFill="1">
      <alignment/>
      <protection/>
    </xf>
    <xf numFmtId="0" fontId="5" fillId="0" borderId="33" xfId="18" applyFont="1" applyFill="1" applyBorder="1" applyAlignment="1">
      <alignment horizontal="center" vertical="top"/>
      <protection/>
    </xf>
    <xf numFmtId="0" fontId="5" fillId="0" borderId="33" xfId="18" applyFont="1" applyFill="1" applyBorder="1" applyAlignment="1">
      <alignment horizontal="center" vertical="top" wrapText="1"/>
      <protection/>
    </xf>
    <xf numFmtId="0" fontId="54" fillId="0" borderId="33" xfId="0" applyFont="1" applyBorder="1" applyAlignment="1">
      <alignment horizontal="center" vertical="top" wrapText="1"/>
    </xf>
    <xf numFmtId="0" fontId="5" fillId="0" borderId="20" xfId="18" applyFont="1" applyFill="1" applyBorder="1" applyAlignment="1">
      <alignment horizontal="center" vertical="center"/>
      <protection/>
    </xf>
    <xf numFmtId="0" fontId="5" fillId="0" borderId="0" xfId="18" applyFont="1" applyFill="1" applyBorder="1" applyAlignment="1">
      <alignment horizontal="center" vertical="top" wrapText="1"/>
      <protection/>
    </xf>
    <xf numFmtId="0" fontId="54" fillId="0" borderId="7" xfId="0" applyFont="1" applyBorder="1" applyAlignment="1">
      <alignment horizontal="center" vertical="top" wrapText="1"/>
    </xf>
    <xf numFmtId="0" fontId="11" fillId="0" borderId="0" xfId="0" applyFont="1" applyFill="1" applyAlignment="1">
      <alignment horizontal="right"/>
    </xf>
    <xf numFmtId="0" fontId="11" fillId="0" borderId="0" xfId="0" applyFont="1" applyAlignment="1">
      <alignment horizontal="right"/>
    </xf>
    <xf numFmtId="0" fontId="4" fillId="0" borderId="0" xfId="18" applyFont="1" applyFill="1" applyAlignment="1">
      <alignment horizontal="right"/>
      <protection/>
    </xf>
    <xf numFmtId="0" fontId="11" fillId="0" borderId="0" xfId="18" applyFont="1" applyFill="1" applyAlignment="1">
      <alignment horizontal="right"/>
      <protection/>
    </xf>
    <xf numFmtId="49" fontId="18" fillId="0" borderId="3" xfId="0" applyNumberFormat="1" applyFont="1" applyBorder="1" applyAlignment="1">
      <alignment horizontal="center" vertical="center"/>
    </xf>
    <xf numFmtId="49" fontId="18" fillId="0" borderId="33" xfId="0" applyNumberFormat="1" applyFont="1" applyBorder="1" applyAlignment="1">
      <alignment horizontal="center" vertical="center"/>
    </xf>
    <xf numFmtId="49" fontId="18" fillId="0" borderId="4" xfId="0" applyNumberFormat="1" applyFont="1" applyBorder="1" applyAlignment="1">
      <alignment horizontal="center" vertical="center"/>
    </xf>
    <xf numFmtId="4" fontId="17" fillId="0" borderId="31" xfId="0" applyNumberFormat="1" applyFont="1" applyBorder="1" applyAlignment="1">
      <alignment horizontal="center"/>
    </xf>
    <xf numFmtId="4" fontId="17" fillId="0" borderId="39" xfId="0" applyNumberFormat="1" applyFont="1" applyBorder="1" applyAlignment="1">
      <alignment horizontal="center"/>
    </xf>
    <xf numFmtId="4" fontId="17" fillId="0" borderId="12" xfId="0" applyNumberFormat="1" applyFont="1" applyBorder="1" applyAlignment="1">
      <alignment horizontal="center"/>
    </xf>
    <xf numFmtId="0" fontId="6" fillId="0" borderId="0" xfId="18" applyFont="1" applyAlignment="1">
      <alignment horizontal="center"/>
      <protection/>
    </xf>
    <xf numFmtId="0" fontId="4" fillId="0" borderId="19" xfId="18" applyFont="1" applyBorder="1" applyAlignment="1">
      <alignment horizontal="center"/>
      <protection/>
    </xf>
    <xf numFmtId="0" fontId="4" fillId="0" borderId="37" xfId="18" applyFont="1" applyBorder="1" applyAlignment="1">
      <alignment horizontal="center"/>
      <protection/>
    </xf>
    <xf numFmtId="0" fontId="4" fillId="0" borderId="2" xfId="18" applyFont="1" applyBorder="1" applyAlignment="1">
      <alignment horizontal="center"/>
      <protection/>
    </xf>
    <xf numFmtId="0" fontId="4" fillId="0" borderId="67" xfId="18" applyFont="1" applyBorder="1" applyAlignment="1">
      <alignment horizontal="center"/>
      <protection/>
    </xf>
    <xf numFmtId="0" fontId="11" fillId="0" borderId="0" xfId="18" applyFont="1" applyAlignment="1">
      <alignment horizontal="right"/>
      <protection/>
    </xf>
    <xf numFmtId="0" fontId="11" fillId="0" borderId="0" xfId="18" applyFont="1" applyAlignment="1">
      <alignment horizontal="left"/>
      <protection/>
    </xf>
    <xf numFmtId="0" fontId="4" fillId="0" borderId="20" xfId="18" applyFont="1" applyBorder="1" applyAlignment="1">
      <alignment horizontal="center"/>
      <protection/>
    </xf>
    <xf numFmtId="0" fontId="4" fillId="0" borderId="0" xfId="18" applyFont="1" applyBorder="1" applyAlignment="1">
      <alignment horizontal="center"/>
      <protection/>
    </xf>
    <xf numFmtId="0" fontId="4" fillId="0" borderId="6" xfId="18" applyFont="1" applyBorder="1" applyAlignment="1">
      <alignment horizontal="center"/>
      <protection/>
    </xf>
    <xf numFmtId="0" fontId="4" fillId="0" borderId="17" xfId="18" applyFont="1" applyBorder="1" applyAlignment="1">
      <alignment horizontal="center"/>
      <protection/>
    </xf>
    <xf numFmtId="0" fontId="4" fillId="0" borderId="68" xfId="18" applyFont="1" applyBorder="1" applyAlignment="1">
      <alignment horizontal="center"/>
      <protection/>
    </xf>
    <xf numFmtId="0" fontId="5" fillId="0" borderId="3" xfId="0" applyFont="1" applyFill="1" applyBorder="1" applyAlignment="1">
      <alignment horizontal="center" vertical="top" wrapText="1"/>
    </xf>
    <xf numFmtId="0" fontId="54" fillId="0" borderId="33" xfId="0" applyFont="1" applyBorder="1" applyAlignment="1">
      <alignment horizontal="center" vertical="top" wrapText="1"/>
    </xf>
    <xf numFmtId="0" fontId="54" fillId="0" borderId="4" xfId="0" applyFont="1" applyBorder="1" applyAlignment="1">
      <alignment horizontal="center" vertical="top" wrapText="1"/>
    </xf>
    <xf numFmtId="0" fontId="5" fillId="0" borderId="3" xfId="18" applyFont="1" applyFill="1" applyBorder="1" applyAlignment="1">
      <alignment horizontal="center" vertical="center"/>
      <protection/>
    </xf>
    <xf numFmtId="0" fontId="5" fillId="0" borderId="33" xfId="18" applyFont="1" applyFill="1" applyBorder="1" applyAlignment="1">
      <alignment horizontal="center" vertical="center"/>
      <protection/>
    </xf>
    <xf numFmtId="0" fontId="5" fillId="0" borderId="4" xfId="18" applyFont="1" applyFill="1" applyBorder="1" applyAlignment="1">
      <alignment horizontal="center" vertical="center"/>
      <protection/>
    </xf>
    <xf numFmtId="0" fontId="53" fillId="0" borderId="0" xfId="0" applyFont="1" applyAlignment="1">
      <alignment horizontal="center" wrapText="1"/>
    </xf>
    <xf numFmtId="0" fontId="5" fillId="0" borderId="3" xfId="18" applyFont="1" applyFill="1" applyBorder="1" applyAlignment="1">
      <alignment horizontal="center" vertical="top"/>
      <protection/>
    </xf>
    <xf numFmtId="0" fontId="5" fillId="0" borderId="33" xfId="18" applyFont="1" applyFill="1" applyBorder="1" applyAlignment="1">
      <alignment horizontal="center" vertical="top"/>
      <protection/>
    </xf>
    <xf numFmtId="0" fontId="5" fillId="0" borderId="4" xfId="18" applyFont="1" applyFill="1" applyBorder="1" applyAlignment="1">
      <alignment horizontal="center" vertical="top"/>
      <protection/>
    </xf>
    <xf numFmtId="0" fontId="5" fillId="0" borderId="3" xfId="18" applyFont="1" applyFill="1" applyBorder="1" applyAlignment="1">
      <alignment horizontal="center" vertical="top" wrapText="1"/>
      <protection/>
    </xf>
    <xf numFmtId="0" fontId="5" fillId="0" borderId="33" xfId="18" applyFont="1" applyFill="1" applyBorder="1" applyAlignment="1">
      <alignment horizontal="center" vertical="top" wrapText="1"/>
      <protection/>
    </xf>
    <xf numFmtId="0" fontId="5" fillId="0" borderId="4" xfId="18" applyFont="1" applyFill="1" applyBorder="1" applyAlignment="1">
      <alignment horizontal="center" vertical="top" wrapText="1"/>
      <protection/>
    </xf>
    <xf numFmtId="0" fontId="11" fillId="0" borderId="0" xfId="0" applyFont="1" applyFill="1" applyAlignment="1">
      <alignment horizontal="right"/>
    </xf>
  </cellXfs>
  <cellStyles count="9">
    <cellStyle name="Normal" xfId="0"/>
    <cellStyle name="Hyperlink" xfId="15"/>
    <cellStyle name="Currency" xfId="16"/>
    <cellStyle name="Currency [0]" xfId="17"/>
    <cellStyle name="Обычный_План  доходов"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dimension ref="B1:BO92"/>
  <sheetViews>
    <sheetView showZeros="0" workbookViewId="0" topLeftCell="A1">
      <pane xSplit="6" ySplit="3" topLeftCell="S4" activePane="bottomRight" state="frozen"/>
      <selection pane="topLeft" activeCell="A1" sqref="A1"/>
      <selection pane="topRight" activeCell="G1" sqref="G1"/>
      <selection pane="bottomLeft" activeCell="A4" sqref="A4"/>
      <selection pane="bottomRight" activeCell="C7" sqref="C7"/>
    </sheetView>
  </sheetViews>
  <sheetFormatPr defaultColWidth="9.00390625" defaultRowHeight="12.75"/>
  <cols>
    <col min="1" max="1" width="0.74609375" style="5" customWidth="1"/>
    <col min="2" max="2" width="21.375" style="333" customWidth="1"/>
    <col min="3" max="3" width="59.625" style="1" customWidth="1"/>
    <col min="4" max="4" width="12.875" style="100" customWidth="1"/>
    <col min="5" max="5" width="13.25390625" style="100" customWidth="1"/>
    <col min="6" max="9" width="10.75390625" style="101" customWidth="1"/>
    <col min="10" max="11" width="10.75390625" style="101" hidden="1" customWidth="1"/>
    <col min="12" max="13" width="10.75390625" style="101" customWidth="1"/>
    <col min="14" max="14" width="10.75390625" style="101" hidden="1" customWidth="1"/>
    <col min="15" max="16" width="10.75390625" style="101" customWidth="1"/>
    <col min="17" max="18" width="10.75390625" style="101" hidden="1" customWidth="1"/>
    <col min="19" max="23" width="10.75390625" style="101" customWidth="1"/>
    <col min="24" max="25" width="10.75390625" style="101" hidden="1" customWidth="1"/>
    <col min="26" max="26" width="10.75390625" style="101" customWidth="1"/>
    <col min="27" max="30" width="10.75390625" style="102" customWidth="1"/>
    <col min="31" max="32" width="10.75390625" style="102" hidden="1" customWidth="1"/>
    <col min="33" max="37" width="10.75390625" style="102" customWidth="1"/>
    <col min="38" max="38" width="10.75390625" style="5" customWidth="1"/>
    <col min="39" max="16384" width="9.125" style="5" customWidth="1"/>
  </cols>
  <sheetData>
    <row r="1" ht="17.25" customHeight="1" thickBot="1">
      <c r="C1" s="388"/>
    </row>
    <row r="2" spans="2:37" s="4" customFormat="1" ht="13.5" customHeight="1" thickBot="1">
      <c r="B2" s="522" t="s">
        <v>39</v>
      </c>
      <c r="C2" s="6" t="s">
        <v>19</v>
      </c>
      <c r="D2" s="7" t="s">
        <v>20</v>
      </c>
      <c r="E2" s="7" t="s">
        <v>14</v>
      </c>
      <c r="F2" s="8" t="s">
        <v>14</v>
      </c>
      <c r="G2" s="525" t="s">
        <v>42</v>
      </c>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7"/>
    </row>
    <row r="3" spans="2:37" s="219" customFormat="1" ht="13.5" customHeight="1" thickBot="1">
      <c r="B3" s="523"/>
      <c r="C3" s="218"/>
      <c r="D3" s="9" t="s">
        <v>221</v>
      </c>
      <c r="E3" s="9" t="s">
        <v>21</v>
      </c>
      <c r="F3" s="10" t="s">
        <v>43</v>
      </c>
      <c r="G3" s="11">
        <v>1</v>
      </c>
      <c r="H3" s="12">
        <v>2</v>
      </c>
      <c r="I3" s="11">
        <v>3</v>
      </c>
      <c r="J3" s="12">
        <v>4</v>
      </c>
      <c r="K3" s="11">
        <v>5</v>
      </c>
      <c r="L3" s="12">
        <v>6</v>
      </c>
      <c r="M3" s="11">
        <v>7</v>
      </c>
      <c r="N3" s="12">
        <v>8</v>
      </c>
      <c r="O3" s="11">
        <v>9</v>
      </c>
      <c r="P3" s="12">
        <v>10</v>
      </c>
      <c r="Q3" s="11">
        <v>11</v>
      </c>
      <c r="R3" s="12">
        <v>12</v>
      </c>
      <c r="S3" s="11">
        <v>13</v>
      </c>
      <c r="T3" s="12">
        <v>14</v>
      </c>
      <c r="U3" s="11">
        <v>15</v>
      </c>
      <c r="V3" s="12">
        <v>16</v>
      </c>
      <c r="W3" s="11">
        <v>17</v>
      </c>
      <c r="X3" s="12">
        <v>18</v>
      </c>
      <c r="Y3" s="11">
        <v>19</v>
      </c>
      <c r="Z3" s="12">
        <v>20</v>
      </c>
      <c r="AA3" s="11">
        <v>21</v>
      </c>
      <c r="AB3" s="12">
        <v>22</v>
      </c>
      <c r="AC3" s="12">
        <v>23</v>
      </c>
      <c r="AD3" s="12">
        <v>24</v>
      </c>
      <c r="AE3" s="12">
        <v>25</v>
      </c>
      <c r="AF3" s="12">
        <v>26</v>
      </c>
      <c r="AG3" s="12">
        <v>27</v>
      </c>
      <c r="AH3" s="12">
        <v>28</v>
      </c>
      <c r="AI3" s="12">
        <v>29</v>
      </c>
      <c r="AJ3" s="12">
        <v>30</v>
      </c>
      <c r="AK3" s="12">
        <v>31</v>
      </c>
    </row>
    <row r="4" spans="2:37" s="219" customFormat="1" ht="13.5" customHeight="1" thickBot="1">
      <c r="B4" s="523"/>
      <c r="C4" s="361" t="s">
        <v>208</v>
      </c>
      <c r="D4" s="372">
        <v>37514872.64</v>
      </c>
      <c r="E4" s="362">
        <f>D4+F4</f>
        <v>61398380.18</v>
      </c>
      <c r="F4" s="363">
        <f>SUM(G4:AK4)</f>
        <v>23883507.54</v>
      </c>
      <c r="G4" s="373">
        <f>G5+G43</f>
        <v>4562443.45</v>
      </c>
      <c r="H4" s="373">
        <f aca="true" t="shared" si="0" ref="H4:AK4">H5+H43</f>
        <v>649938.94</v>
      </c>
      <c r="I4" s="373">
        <f t="shared" si="0"/>
        <v>942212.8</v>
      </c>
      <c r="J4" s="373">
        <f t="shared" si="0"/>
        <v>0</v>
      </c>
      <c r="K4" s="373">
        <f t="shared" si="0"/>
        <v>0</v>
      </c>
      <c r="L4" s="373">
        <f t="shared" si="0"/>
        <v>1001960.68</v>
      </c>
      <c r="M4" s="373">
        <f t="shared" si="0"/>
        <v>1560958.79</v>
      </c>
      <c r="N4" s="373">
        <f t="shared" si="0"/>
        <v>0</v>
      </c>
      <c r="O4" s="373">
        <f t="shared" si="0"/>
        <v>1639354.92</v>
      </c>
      <c r="P4" s="373">
        <f t="shared" si="0"/>
        <v>596128.58</v>
      </c>
      <c r="Q4" s="373">
        <f t="shared" si="0"/>
        <v>0</v>
      </c>
      <c r="R4" s="373">
        <f t="shared" si="0"/>
        <v>0</v>
      </c>
      <c r="S4" s="373">
        <f t="shared" si="0"/>
        <v>1120134.1800000002</v>
      </c>
      <c r="T4" s="373">
        <f t="shared" si="0"/>
        <v>1214743.6700000002</v>
      </c>
      <c r="U4" s="373">
        <f t="shared" si="0"/>
        <v>926863.98</v>
      </c>
      <c r="V4" s="373">
        <f t="shared" si="0"/>
        <v>1609272.9100000001</v>
      </c>
      <c r="W4" s="373">
        <f t="shared" si="0"/>
        <v>498089.9199999999</v>
      </c>
      <c r="X4" s="373">
        <f t="shared" si="0"/>
        <v>0</v>
      </c>
      <c r="Y4" s="373">
        <f t="shared" si="0"/>
        <v>0</v>
      </c>
      <c r="Z4" s="373">
        <f t="shared" si="0"/>
        <v>-6269.350000000122</v>
      </c>
      <c r="AA4" s="373">
        <f t="shared" si="0"/>
        <v>727118.4700000001</v>
      </c>
      <c r="AB4" s="373">
        <f t="shared" si="0"/>
        <v>414582.38</v>
      </c>
      <c r="AC4" s="373">
        <f t="shared" si="0"/>
        <v>1083962.0299999998</v>
      </c>
      <c r="AD4" s="373">
        <f t="shared" si="0"/>
        <v>610461.1</v>
      </c>
      <c r="AE4" s="373">
        <f t="shared" si="0"/>
        <v>0</v>
      </c>
      <c r="AF4" s="373">
        <f t="shared" si="0"/>
        <v>0</v>
      </c>
      <c r="AG4" s="373">
        <f t="shared" si="0"/>
        <v>620670.81</v>
      </c>
      <c r="AH4" s="373">
        <f t="shared" si="0"/>
        <v>1224747.63</v>
      </c>
      <c r="AI4" s="373">
        <f t="shared" si="0"/>
        <v>1279359.11</v>
      </c>
      <c r="AJ4" s="373">
        <f t="shared" si="0"/>
        <v>923685.5900000002</v>
      </c>
      <c r="AK4" s="374">
        <f t="shared" si="0"/>
        <v>683086.9500000001</v>
      </c>
    </row>
    <row r="5" spans="2:37" s="14" customFormat="1" ht="13.5" thickBot="1">
      <c r="B5" s="524"/>
      <c r="C5" s="13" t="s">
        <v>22</v>
      </c>
      <c r="D5" s="104">
        <v>31245196.34</v>
      </c>
      <c r="E5" s="105">
        <f>D5+F5</f>
        <v>50473340.97</v>
      </c>
      <c r="F5" s="360">
        <f>SUM(G5:AK5)</f>
        <v>19228144.629999995</v>
      </c>
      <c r="G5" s="104">
        <f>G6+G13+G18+G26+G30+G25</f>
        <v>4524323.3100000005</v>
      </c>
      <c r="H5" s="104">
        <f aca="true" t="shared" si="1" ref="H5:AK5">H6+H13+H18+H26+H30+H25</f>
        <v>221825.8</v>
      </c>
      <c r="I5" s="104">
        <f t="shared" si="1"/>
        <v>543900.11</v>
      </c>
      <c r="J5" s="104">
        <f t="shared" si="1"/>
        <v>0</v>
      </c>
      <c r="K5" s="104">
        <f t="shared" si="1"/>
        <v>0</v>
      </c>
      <c r="L5" s="104">
        <f t="shared" si="1"/>
        <v>888587.63</v>
      </c>
      <c r="M5" s="104">
        <f t="shared" si="1"/>
        <v>1278409.13</v>
      </c>
      <c r="N5" s="104">
        <f t="shared" si="1"/>
        <v>0</v>
      </c>
      <c r="O5" s="104">
        <f t="shared" si="1"/>
        <v>1491163.7799999998</v>
      </c>
      <c r="P5" s="104">
        <f t="shared" si="1"/>
        <v>536079.4199999999</v>
      </c>
      <c r="Q5" s="104">
        <f t="shared" si="1"/>
        <v>0</v>
      </c>
      <c r="R5" s="104">
        <f t="shared" si="1"/>
        <v>0</v>
      </c>
      <c r="S5" s="104">
        <f t="shared" si="1"/>
        <v>1060159.6300000001</v>
      </c>
      <c r="T5" s="104">
        <f t="shared" si="1"/>
        <v>1121311.2600000002</v>
      </c>
      <c r="U5" s="104">
        <f t="shared" si="1"/>
        <v>761894.2999999999</v>
      </c>
      <c r="V5" s="104">
        <f t="shared" si="1"/>
        <v>1467884.33</v>
      </c>
      <c r="W5" s="104">
        <f t="shared" si="1"/>
        <v>460887.2799999999</v>
      </c>
      <c r="X5" s="104">
        <f t="shared" si="1"/>
        <v>0</v>
      </c>
      <c r="Y5" s="104">
        <f t="shared" si="1"/>
        <v>0</v>
      </c>
      <c r="Z5" s="104">
        <f t="shared" si="1"/>
        <v>-102791.2400000001</v>
      </c>
      <c r="AA5" s="104">
        <f t="shared" si="1"/>
        <v>619924.81</v>
      </c>
      <c r="AB5" s="104">
        <f t="shared" si="1"/>
        <v>245571.36</v>
      </c>
      <c r="AC5" s="104">
        <f t="shared" si="1"/>
        <v>955611.4099999999</v>
      </c>
      <c r="AD5" s="104">
        <f t="shared" si="1"/>
        <v>487143.58</v>
      </c>
      <c r="AE5" s="104">
        <f t="shared" si="1"/>
        <v>0</v>
      </c>
      <c r="AF5" s="104">
        <f t="shared" si="1"/>
        <v>0</v>
      </c>
      <c r="AG5" s="104">
        <f t="shared" si="1"/>
        <v>452675.3</v>
      </c>
      <c r="AH5" s="104">
        <f t="shared" si="1"/>
        <v>368216.07999999996</v>
      </c>
      <c r="AI5" s="104">
        <f t="shared" si="1"/>
        <v>465517.23999999993</v>
      </c>
      <c r="AJ5" s="104">
        <f t="shared" si="1"/>
        <v>804858.3200000002</v>
      </c>
      <c r="AK5" s="384">
        <f t="shared" si="1"/>
        <v>574991.79</v>
      </c>
    </row>
    <row r="6" spans="2:37" s="16" customFormat="1" ht="12.75" thickBot="1">
      <c r="B6" s="334" t="s">
        <v>52</v>
      </c>
      <c r="C6" s="15" t="s">
        <v>9</v>
      </c>
      <c r="D6" s="107">
        <f>SUM(D7:D12)</f>
        <v>18113755.450000003</v>
      </c>
      <c r="E6" s="107">
        <f>D6+F6</f>
        <v>29052247.25</v>
      </c>
      <c r="F6" s="108">
        <f aca="true" t="shared" si="2" ref="F6:F67">SUM(G6:AK6)</f>
        <v>10938491.799999999</v>
      </c>
      <c r="G6" s="108">
        <f>SUM(G7:G12)</f>
        <v>590958.79</v>
      </c>
      <c r="H6" s="108">
        <f aca="true" t="shared" si="3" ref="H6:AK6">SUM(H7:H12)</f>
        <v>113633.55</v>
      </c>
      <c r="I6" s="108">
        <f t="shared" si="3"/>
        <v>360334.30999999994</v>
      </c>
      <c r="J6" s="108">
        <f t="shared" si="3"/>
        <v>0</v>
      </c>
      <c r="K6" s="108">
        <f t="shared" si="3"/>
        <v>0</v>
      </c>
      <c r="L6" s="108">
        <f t="shared" si="3"/>
        <v>833048.25</v>
      </c>
      <c r="M6" s="108">
        <f t="shared" si="3"/>
        <v>889565.9800000001</v>
      </c>
      <c r="N6" s="108">
        <f t="shared" si="3"/>
        <v>0</v>
      </c>
      <c r="O6" s="108">
        <f t="shared" si="3"/>
        <v>1103632.66</v>
      </c>
      <c r="P6" s="108">
        <f t="shared" si="3"/>
        <v>412831.41</v>
      </c>
      <c r="Q6" s="108">
        <f t="shared" si="3"/>
        <v>0</v>
      </c>
      <c r="R6" s="108">
        <f t="shared" si="3"/>
        <v>0</v>
      </c>
      <c r="S6" s="108">
        <f t="shared" si="3"/>
        <v>857445.6000000001</v>
      </c>
      <c r="T6" s="108">
        <f t="shared" si="3"/>
        <v>989685.48</v>
      </c>
      <c r="U6" s="108">
        <f t="shared" si="3"/>
        <v>463776.15</v>
      </c>
      <c r="V6" s="108">
        <f t="shared" si="3"/>
        <v>1085888.08</v>
      </c>
      <c r="W6" s="108">
        <f t="shared" si="3"/>
        <v>389597.20999999996</v>
      </c>
      <c r="X6" s="108">
        <f t="shared" si="3"/>
        <v>0</v>
      </c>
      <c r="Y6" s="108">
        <f t="shared" si="3"/>
        <v>0</v>
      </c>
      <c r="Z6" s="108">
        <f t="shared" si="3"/>
        <v>338575.84</v>
      </c>
      <c r="AA6" s="108">
        <f t="shared" si="3"/>
        <v>443484.12</v>
      </c>
      <c r="AB6" s="108">
        <f t="shared" si="3"/>
        <v>-46286.149999999994</v>
      </c>
      <c r="AC6" s="108">
        <f t="shared" si="3"/>
        <v>737553.95</v>
      </c>
      <c r="AD6" s="108">
        <f t="shared" si="3"/>
        <v>373601.83</v>
      </c>
      <c r="AE6" s="108">
        <f t="shared" si="3"/>
        <v>0</v>
      </c>
      <c r="AF6" s="108">
        <f t="shared" si="3"/>
        <v>0</v>
      </c>
      <c r="AG6" s="108">
        <f t="shared" si="3"/>
        <v>157331.45</v>
      </c>
      <c r="AH6" s="108">
        <f t="shared" si="3"/>
        <v>83416.35999999999</v>
      </c>
      <c r="AI6" s="108">
        <f t="shared" si="3"/>
        <v>-20583.7</v>
      </c>
      <c r="AJ6" s="108">
        <f t="shared" si="3"/>
        <v>616943.68</v>
      </c>
      <c r="AK6" s="108">
        <f t="shared" si="3"/>
        <v>164056.94999999998</v>
      </c>
    </row>
    <row r="7" spans="2:37" ht="13.5" customHeight="1">
      <c r="B7" s="335" t="s">
        <v>223</v>
      </c>
      <c r="C7" s="17" t="s">
        <v>82</v>
      </c>
      <c r="D7" s="109">
        <v>29988.76</v>
      </c>
      <c r="E7" s="109">
        <f>D7+F7</f>
        <v>123509.95999999999</v>
      </c>
      <c r="F7" s="110">
        <f t="shared" si="2"/>
        <v>93521.2</v>
      </c>
      <c r="G7" s="111"/>
      <c r="H7" s="110"/>
      <c r="I7" s="112">
        <v>671.6</v>
      </c>
      <c r="J7" s="110"/>
      <c r="K7" s="112"/>
      <c r="L7" s="103">
        <v>5097.6</v>
      </c>
      <c r="M7" s="111"/>
      <c r="N7" s="110"/>
      <c r="O7" s="112"/>
      <c r="P7" s="110"/>
      <c r="Q7" s="112"/>
      <c r="R7" s="110"/>
      <c r="S7" s="110"/>
      <c r="T7" s="110"/>
      <c r="U7" s="112"/>
      <c r="V7" s="110">
        <v>3060</v>
      </c>
      <c r="W7" s="112"/>
      <c r="X7" s="103"/>
      <c r="Y7" s="112"/>
      <c r="Z7" s="110">
        <v>79200</v>
      </c>
      <c r="AA7" s="113">
        <v>692</v>
      </c>
      <c r="AB7" s="113">
        <v>4800</v>
      </c>
      <c r="AC7" s="113"/>
      <c r="AD7" s="113"/>
      <c r="AE7" s="113"/>
      <c r="AF7" s="113"/>
      <c r="AG7" s="113"/>
      <c r="AH7" s="113"/>
      <c r="AI7" s="113"/>
      <c r="AJ7" s="113">
        <v>0</v>
      </c>
      <c r="AK7" s="113"/>
    </row>
    <row r="8" spans="2:37" ht="12.75" customHeight="1">
      <c r="B8" s="336" t="s">
        <v>226</v>
      </c>
      <c r="C8" s="18" t="s">
        <v>44</v>
      </c>
      <c r="D8" s="114">
        <v>17936217.36</v>
      </c>
      <c r="E8" s="114">
        <f>D8+F8</f>
        <v>28680981.5</v>
      </c>
      <c r="F8" s="115">
        <f t="shared" si="2"/>
        <v>10744764.14</v>
      </c>
      <c r="G8" s="116">
        <v>590958.79</v>
      </c>
      <c r="H8" s="115">
        <v>113084.44</v>
      </c>
      <c r="I8" s="117">
        <v>359362.25</v>
      </c>
      <c r="J8" s="115"/>
      <c r="K8" s="117"/>
      <c r="L8" s="115">
        <v>827813.45</v>
      </c>
      <c r="M8" s="116">
        <v>889544.56</v>
      </c>
      <c r="N8" s="115"/>
      <c r="O8" s="117">
        <v>1094372.2</v>
      </c>
      <c r="P8" s="115">
        <v>410231.41</v>
      </c>
      <c r="Q8" s="117"/>
      <c r="R8" s="115"/>
      <c r="S8" s="115">
        <v>853604.03</v>
      </c>
      <c r="T8" s="115">
        <v>989603.49</v>
      </c>
      <c r="U8" s="117">
        <v>460719.75</v>
      </c>
      <c r="V8" s="115">
        <v>1072742.08</v>
      </c>
      <c r="W8" s="117">
        <v>389496.85</v>
      </c>
      <c r="X8" s="115"/>
      <c r="Y8" s="117"/>
      <c r="Z8" s="115">
        <v>225170.69</v>
      </c>
      <c r="AA8" s="118">
        <v>442567.2</v>
      </c>
      <c r="AB8" s="118">
        <v>-50547.24</v>
      </c>
      <c r="AC8" s="118">
        <v>735193.95</v>
      </c>
      <c r="AD8" s="118">
        <v>371520.02</v>
      </c>
      <c r="AE8" s="118"/>
      <c r="AF8" s="118"/>
      <c r="AG8" s="118">
        <v>132239.67</v>
      </c>
      <c r="AH8" s="118">
        <v>82893.76</v>
      </c>
      <c r="AI8" s="118">
        <v>-25501.04</v>
      </c>
      <c r="AJ8" s="118">
        <v>616881.28</v>
      </c>
      <c r="AK8" s="118">
        <v>162812.55</v>
      </c>
    </row>
    <row r="9" spans="2:37" ht="12.75" customHeight="1">
      <c r="B9" s="336" t="s">
        <v>184</v>
      </c>
      <c r="C9" s="18" t="s">
        <v>45</v>
      </c>
      <c r="D9" s="109">
        <v>101959.71</v>
      </c>
      <c r="E9" s="109">
        <f aca="true" t="shared" si="4" ref="E9:E76">D9+F9</f>
        <v>158961.4</v>
      </c>
      <c r="F9" s="110">
        <f t="shared" si="2"/>
        <v>57001.689999999995</v>
      </c>
      <c r="G9" s="111"/>
      <c r="H9" s="110">
        <v>-966.61</v>
      </c>
      <c r="I9" s="112">
        <v>54.86</v>
      </c>
      <c r="J9" s="110"/>
      <c r="K9" s="112"/>
      <c r="L9" s="110">
        <v>-39.6</v>
      </c>
      <c r="M9" s="111">
        <v>1.42</v>
      </c>
      <c r="N9" s="110"/>
      <c r="O9" s="112">
        <v>5799</v>
      </c>
      <c r="P9" s="110">
        <v>2600</v>
      </c>
      <c r="Q9" s="112"/>
      <c r="R9" s="110"/>
      <c r="S9" s="110">
        <v>6473.57</v>
      </c>
      <c r="T9" s="110">
        <v>81.99</v>
      </c>
      <c r="U9" s="112"/>
      <c r="V9" s="110">
        <v>9266</v>
      </c>
      <c r="W9" s="112">
        <v>100.36</v>
      </c>
      <c r="X9" s="110"/>
      <c r="Y9" s="112"/>
      <c r="Z9" s="110">
        <v>1605.15</v>
      </c>
      <c r="AA9" s="113">
        <v>216.54</v>
      </c>
      <c r="AB9" s="113">
        <v>-594.92</v>
      </c>
      <c r="AC9" s="113">
        <v>360</v>
      </c>
      <c r="AD9" s="113">
        <v>2080.21</v>
      </c>
      <c r="AE9" s="113"/>
      <c r="AF9" s="113"/>
      <c r="AG9" s="113">
        <v>25091.78</v>
      </c>
      <c r="AH9" s="113">
        <v>374.2</v>
      </c>
      <c r="AI9" s="113">
        <v>4035.34</v>
      </c>
      <c r="AJ9" s="113">
        <v>62.4</v>
      </c>
      <c r="AK9" s="113">
        <v>400</v>
      </c>
    </row>
    <row r="10" spans="2:37" ht="12">
      <c r="B10" s="336" t="s">
        <v>185</v>
      </c>
      <c r="C10" s="18" t="s">
        <v>46</v>
      </c>
      <c r="D10" s="114">
        <v>42861.46</v>
      </c>
      <c r="E10" s="114">
        <f t="shared" si="4"/>
        <v>84749.7</v>
      </c>
      <c r="F10" s="115">
        <f t="shared" si="2"/>
        <v>41888.24</v>
      </c>
      <c r="G10" s="116"/>
      <c r="H10" s="115"/>
      <c r="I10" s="117">
        <v>204</v>
      </c>
      <c r="J10" s="115"/>
      <c r="K10" s="117"/>
      <c r="L10" s="115"/>
      <c r="M10" s="116"/>
      <c r="N10" s="115"/>
      <c r="O10" s="117">
        <v>3409.06</v>
      </c>
      <c r="P10" s="115"/>
      <c r="Q10" s="117"/>
      <c r="R10" s="115"/>
      <c r="S10" s="115">
        <v>666.8</v>
      </c>
      <c r="T10" s="115"/>
      <c r="U10" s="117">
        <v>3000</v>
      </c>
      <c r="V10" s="115"/>
      <c r="W10" s="117"/>
      <c r="X10" s="115"/>
      <c r="Y10" s="117"/>
      <c r="Z10" s="115">
        <v>32600</v>
      </c>
      <c r="AA10" s="118">
        <v>8.38</v>
      </c>
      <c r="AB10" s="118"/>
      <c r="AC10" s="118">
        <v>2000</v>
      </c>
      <c r="AD10" s="118"/>
      <c r="AE10" s="118"/>
      <c r="AF10" s="118"/>
      <c r="AG10" s="118"/>
      <c r="AH10" s="118"/>
      <c r="AI10" s="118"/>
      <c r="AJ10" s="118"/>
      <c r="AK10" s="118"/>
    </row>
    <row r="11" spans="2:37" ht="12.75" customHeight="1">
      <c r="B11" s="336" t="s">
        <v>186</v>
      </c>
      <c r="C11" s="18" t="s">
        <v>47</v>
      </c>
      <c r="D11" s="114">
        <v>2318.4</v>
      </c>
      <c r="E11" s="114">
        <f t="shared" si="4"/>
        <v>4495.21</v>
      </c>
      <c r="F11" s="115">
        <f t="shared" si="2"/>
        <v>2176.81</v>
      </c>
      <c r="G11" s="116"/>
      <c r="H11" s="115"/>
      <c r="I11" s="117"/>
      <c r="J11" s="115"/>
      <c r="K11" s="117"/>
      <c r="L11" s="115">
        <v>176.8</v>
      </c>
      <c r="M11" s="116">
        <v>20</v>
      </c>
      <c r="N11" s="115"/>
      <c r="O11" s="117">
        <v>52.4</v>
      </c>
      <c r="P11" s="115"/>
      <c r="Q11" s="117"/>
      <c r="R11" s="115"/>
      <c r="S11" s="115">
        <v>28.8</v>
      </c>
      <c r="T11" s="115"/>
      <c r="U11" s="117">
        <v>56.4</v>
      </c>
      <c r="V11" s="115"/>
      <c r="W11" s="117"/>
      <c r="X11" s="115"/>
      <c r="Y11" s="117"/>
      <c r="Z11" s="115"/>
      <c r="AA11" s="118"/>
      <c r="AB11" s="118">
        <v>56.01</v>
      </c>
      <c r="AC11" s="118"/>
      <c r="AD11" s="118">
        <v>1.6</v>
      </c>
      <c r="AE11" s="118"/>
      <c r="AF11" s="118"/>
      <c r="AG11" s="118"/>
      <c r="AH11" s="118">
        <v>58.4</v>
      </c>
      <c r="AI11" s="118">
        <v>882</v>
      </c>
      <c r="AJ11" s="118"/>
      <c r="AK11" s="118">
        <v>844.4</v>
      </c>
    </row>
    <row r="12" spans="2:37" ht="13.5" customHeight="1" thickBot="1">
      <c r="B12" s="337" t="s">
        <v>187</v>
      </c>
      <c r="C12" s="19" t="s">
        <v>48</v>
      </c>
      <c r="D12" s="109">
        <v>409.76</v>
      </c>
      <c r="E12" s="109">
        <f t="shared" si="4"/>
        <v>-450.52</v>
      </c>
      <c r="F12" s="110">
        <f t="shared" si="2"/>
        <v>-860.28</v>
      </c>
      <c r="G12" s="111"/>
      <c r="H12" s="110">
        <v>1515.72</v>
      </c>
      <c r="I12" s="112">
        <v>41.6</v>
      </c>
      <c r="J12" s="110"/>
      <c r="K12" s="112"/>
      <c r="L12" s="110"/>
      <c r="M12" s="111"/>
      <c r="N12" s="110"/>
      <c r="O12" s="112"/>
      <c r="P12" s="110"/>
      <c r="Q12" s="112"/>
      <c r="R12" s="110"/>
      <c r="S12" s="110">
        <v>-3327.6</v>
      </c>
      <c r="T12" s="110"/>
      <c r="U12" s="112"/>
      <c r="V12" s="110">
        <v>820</v>
      </c>
      <c r="W12" s="112"/>
      <c r="X12" s="119"/>
      <c r="Y12" s="112"/>
      <c r="Z12" s="110"/>
      <c r="AA12" s="113"/>
      <c r="AB12" s="113"/>
      <c r="AC12" s="113"/>
      <c r="AD12" s="113"/>
      <c r="AE12" s="113"/>
      <c r="AF12" s="113"/>
      <c r="AG12" s="113"/>
      <c r="AH12" s="113">
        <v>90</v>
      </c>
      <c r="AI12" s="113"/>
      <c r="AJ12" s="113"/>
      <c r="AK12" s="113"/>
    </row>
    <row r="13" spans="2:37" s="16" customFormat="1" ht="12.75" thickBot="1">
      <c r="B13" s="334" t="s">
        <v>53</v>
      </c>
      <c r="C13" s="15" t="s">
        <v>23</v>
      </c>
      <c r="D13" s="107">
        <v>10692208.78</v>
      </c>
      <c r="E13" s="107">
        <f t="shared" si="4"/>
        <v>14086892.2</v>
      </c>
      <c r="F13" s="108">
        <f t="shared" si="2"/>
        <v>3394683.42</v>
      </c>
      <c r="G13" s="108">
        <f>G14+G17</f>
        <v>192203.09999999998</v>
      </c>
      <c r="H13" s="108">
        <f aca="true" t="shared" si="5" ref="H13:AK13">H14+H17</f>
        <v>44072.51</v>
      </c>
      <c r="I13" s="108">
        <f t="shared" si="5"/>
        <v>119920.6</v>
      </c>
      <c r="J13" s="108">
        <f t="shared" si="5"/>
        <v>0</v>
      </c>
      <c r="K13" s="108">
        <f t="shared" si="5"/>
        <v>0</v>
      </c>
      <c r="L13" s="108">
        <f t="shared" si="5"/>
        <v>20604.36</v>
      </c>
      <c r="M13" s="108">
        <f t="shared" si="5"/>
        <v>171685.87</v>
      </c>
      <c r="N13" s="108">
        <f t="shared" si="5"/>
        <v>0</v>
      </c>
      <c r="O13" s="108">
        <f t="shared" si="5"/>
        <v>131764.87</v>
      </c>
      <c r="P13" s="108">
        <f t="shared" si="5"/>
        <v>104775.15</v>
      </c>
      <c r="Q13" s="108">
        <f t="shared" si="5"/>
        <v>0</v>
      </c>
      <c r="R13" s="108">
        <f t="shared" si="5"/>
        <v>0</v>
      </c>
      <c r="S13" s="108">
        <f t="shared" si="5"/>
        <v>177172.8</v>
      </c>
      <c r="T13" s="108">
        <f t="shared" si="5"/>
        <v>124737.31</v>
      </c>
      <c r="U13" s="108">
        <f t="shared" si="5"/>
        <v>175981.46999999997</v>
      </c>
      <c r="V13" s="108">
        <f t="shared" si="5"/>
        <v>54510.45</v>
      </c>
      <c r="W13" s="108">
        <f t="shared" si="5"/>
        <v>42060.22</v>
      </c>
      <c r="X13" s="108">
        <f t="shared" si="5"/>
        <v>0</v>
      </c>
      <c r="Y13" s="108">
        <f t="shared" si="5"/>
        <v>0</v>
      </c>
      <c r="Z13" s="108">
        <f t="shared" si="5"/>
        <v>61055.53</v>
      </c>
      <c r="AA13" s="108">
        <f t="shared" si="5"/>
        <v>199001.16</v>
      </c>
      <c r="AB13" s="108">
        <f t="shared" si="5"/>
        <v>259574.59</v>
      </c>
      <c r="AC13" s="108">
        <f t="shared" si="5"/>
        <v>176759.59</v>
      </c>
      <c r="AD13" s="108">
        <f t="shared" si="5"/>
        <v>61968.57</v>
      </c>
      <c r="AE13" s="108">
        <f t="shared" si="5"/>
        <v>0</v>
      </c>
      <c r="AF13" s="108">
        <f t="shared" si="5"/>
        <v>0</v>
      </c>
      <c r="AG13" s="108">
        <f t="shared" si="5"/>
        <v>266767.36</v>
      </c>
      <c r="AH13" s="108">
        <f t="shared" si="5"/>
        <v>242237.14</v>
      </c>
      <c r="AI13" s="108">
        <f t="shared" si="5"/>
        <v>322973.61</v>
      </c>
      <c r="AJ13" s="108">
        <f t="shared" si="5"/>
        <v>86519.91</v>
      </c>
      <c r="AK13" s="108">
        <f t="shared" si="5"/>
        <v>358337.25</v>
      </c>
    </row>
    <row r="14" spans="2:37" s="21" customFormat="1" ht="12">
      <c r="B14" s="338" t="s">
        <v>54</v>
      </c>
      <c r="C14" s="20" t="s">
        <v>24</v>
      </c>
      <c r="D14" s="120">
        <f>SUM(D15:D16)</f>
        <v>2399392.07</v>
      </c>
      <c r="E14" s="121">
        <f t="shared" si="4"/>
        <v>4494932.11</v>
      </c>
      <c r="F14" s="122">
        <f t="shared" si="2"/>
        <v>2095540.0400000003</v>
      </c>
      <c r="G14" s="120">
        <f>SUM(G15:G16)</f>
        <v>172856.71</v>
      </c>
      <c r="H14" s="120">
        <f aca="true" t="shared" si="6" ref="H14:AK14">SUM(H15:H16)</f>
        <v>49128.97</v>
      </c>
      <c r="I14" s="120">
        <f t="shared" si="6"/>
        <v>80373.53</v>
      </c>
      <c r="J14" s="120">
        <f t="shared" si="6"/>
        <v>0</v>
      </c>
      <c r="K14" s="120">
        <f t="shared" si="6"/>
        <v>0</v>
      </c>
      <c r="L14" s="120">
        <f t="shared" si="6"/>
        <v>6790.26</v>
      </c>
      <c r="M14" s="120">
        <f t="shared" si="6"/>
        <v>32342.409999999996</v>
      </c>
      <c r="N14" s="120">
        <f t="shared" si="6"/>
        <v>0</v>
      </c>
      <c r="O14" s="120">
        <f t="shared" si="6"/>
        <v>59887.46</v>
      </c>
      <c r="P14" s="120">
        <f t="shared" si="6"/>
        <v>57513.6</v>
      </c>
      <c r="Q14" s="120">
        <f t="shared" si="6"/>
        <v>0</v>
      </c>
      <c r="R14" s="120">
        <f t="shared" si="6"/>
        <v>0</v>
      </c>
      <c r="S14" s="120">
        <f t="shared" si="6"/>
        <v>94803.91</v>
      </c>
      <c r="T14" s="120">
        <f t="shared" si="6"/>
        <v>84378.58</v>
      </c>
      <c r="U14" s="120">
        <f t="shared" si="6"/>
        <v>90674.93</v>
      </c>
      <c r="V14" s="120">
        <f t="shared" si="6"/>
        <v>5540.27</v>
      </c>
      <c r="W14" s="120">
        <f t="shared" si="6"/>
        <v>5501.3099999999995</v>
      </c>
      <c r="X14" s="120">
        <f t="shared" si="6"/>
        <v>0</v>
      </c>
      <c r="Y14" s="120">
        <f t="shared" si="6"/>
        <v>0</v>
      </c>
      <c r="Z14" s="120">
        <f t="shared" si="6"/>
        <v>30012.71</v>
      </c>
      <c r="AA14" s="120">
        <f t="shared" si="6"/>
        <v>87217.2</v>
      </c>
      <c r="AB14" s="120">
        <f t="shared" si="6"/>
        <v>244001.25</v>
      </c>
      <c r="AC14" s="120">
        <f t="shared" si="6"/>
        <v>76097.34</v>
      </c>
      <c r="AD14" s="120">
        <f t="shared" si="6"/>
        <v>38627.1</v>
      </c>
      <c r="AE14" s="120">
        <f t="shared" si="6"/>
        <v>0</v>
      </c>
      <c r="AF14" s="120">
        <f t="shared" si="6"/>
        <v>0</v>
      </c>
      <c r="AG14" s="120">
        <f t="shared" si="6"/>
        <v>218672.82</v>
      </c>
      <c r="AH14" s="120">
        <f t="shared" si="6"/>
        <v>185581.80000000002</v>
      </c>
      <c r="AI14" s="120">
        <f t="shared" si="6"/>
        <v>178314.84999999998</v>
      </c>
      <c r="AJ14" s="120">
        <f t="shared" si="6"/>
        <v>52476.31</v>
      </c>
      <c r="AK14" s="120">
        <f t="shared" si="6"/>
        <v>244746.71999999997</v>
      </c>
    </row>
    <row r="15" spans="2:37" ht="12.75" customHeight="1">
      <c r="B15" s="339" t="s">
        <v>228</v>
      </c>
      <c r="C15" s="22" t="s">
        <v>106</v>
      </c>
      <c r="D15" s="123">
        <v>2204120.23</v>
      </c>
      <c r="E15" s="114">
        <f t="shared" si="4"/>
        <v>3683773.38</v>
      </c>
      <c r="F15" s="115">
        <f t="shared" si="2"/>
        <v>1479653.15</v>
      </c>
      <c r="G15" s="116">
        <v>140161.5</v>
      </c>
      <c r="H15" s="115">
        <v>44196.07</v>
      </c>
      <c r="I15" s="117">
        <v>78990.23</v>
      </c>
      <c r="J15" s="115"/>
      <c r="K15" s="117"/>
      <c r="L15" s="115">
        <v>4599.64</v>
      </c>
      <c r="M15" s="116">
        <v>17231.51</v>
      </c>
      <c r="N15" s="115"/>
      <c r="O15" s="117">
        <v>30719.85</v>
      </c>
      <c r="P15" s="115">
        <v>29652.3</v>
      </c>
      <c r="Q15" s="117"/>
      <c r="R15" s="115"/>
      <c r="S15" s="115">
        <v>87951.32</v>
      </c>
      <c r="T15" s="115">
        <v>79806.58</v>
      </c>
      <c r="U15" s="117">
        <v>59351.49</v>
      </c>
      <c r="V15" s="115">
        <v>4978.76</v>
      </c>
      <c r="W15" s="117">
        <v>556.7</v>
      </c>
      <c r="X15" s="115"/>
      <c r="Y15" s="117"/>
      <c r="Z15" s="115">
        <v>23020.79</v>
      </c>
      <c r="AA15" s="118">
        <v>35710.2</v>
      </c>
      <c r="AB15" s="118">
        <v>85502.7</v>
      </c>
      <c r="AC15" s="118">
        <v>59014.8</v>
      </c>
      <c r="AD15" s="118">
        <v>35838.89</v>
      </c>
      <c r="AE15" s="118"/>
      <c r="AF15" s="118"/>
      <c r="AG15" s="118">
        <v>158040.73</v>
      </c>
      <c r="AH15" s="118">
        <v>166948.2</v>
      </c>
      <c r="AI15" s="118">
        <v>139526.65</v>
      </c>
      <c r="AJ15" s="118">
        <v>30555.91</v>
      </c>
      <c r="AK15" s="118">
        <v>167298.33</v>
      </c>
    </row>
    <row r="16" spans="2:37" ht="13.5" customHeight="1">
      <c r="B16" s="339" t="s">
        <v>188</v>
      </c>
      <c r="C16" s="42" t="s">
        <v>107</v>
      </c>
      <c r="D16" s="124">
        <v>195271.84</v>
      </c>
      <c r="E16" s="114">
        <f t="shared" si="4"/>
        <v>811158.7299999999</v>
      </c>
      <c r="F16" s="115">
        <f t="shared" si="2"/>
        <v>615886.8899999999</v>
      </c>
      <c r="G16" s="111">
        <v>32695.21</v>
      </c>
      <c r="H16" s="110">
        <v>4932.9</v>
      </c>
      <c r="I16" s="112">
        <v>1383.3</v>
      </c>
      <c r="J16" s="110"/>
      <c r="K16" s="112"/>
      <c r="L16" s="110">
        <v>2190.62</v>
      </c>
      <c r="M16" s="111">
        <v>15110.9</v>
      </c>
      <c r="N16" s="125"/>
      <c r="O16" s="126">
        <v>29167.61</v>
      </c>
      <c r="P16" s="125">
        <v>27861.3</v>
      </c>
      <c r="Q16" s="126"/>
      <c r="R16" s="125"/>
      <c r="S16" s="125">
        <v>6852.59</v>
      </c>
      <c r="T16" s="125">
        <v>4572</v>
      </c>
      <c r="U16" s="126">
        <v>31323.44</v>
      </c>
      <c r="V16" s="125">
        <v>561.51</v>
      </c>
      <c r="W16" s="126">
        <v>4944.61</v>
      </c>
      <c r="X16" s="125"/>
      <c r="Y16" s="126"/>
      <c r="Z16" s="125">
        <v>6991.92</v>
      </c>
      <c r="AA16" s="127">
        <v>51507</v>
      </c>
      <c r="AB16" s="127">
        <v>158498.55</v>
      </c>
      <c r="AC16" s="127">
        <v>17082.54</v>
      </c>
      <c r="AD16" s="127">
        <v>2788.21</v>
      </c>
      <c r="AE16" s="127"/>
      <c r="AF16" s="127"/>
      <c r="AG16" s="127">
        <v>60632.09</v>
      </c>
      <c r="AH16" s="127">
        <v>18633.6</v>
      </c>
      <c r="AI16" s="127">
        <v>38788.2</v>
      </c>
      <c r="AJ16" s="127">
        <v>21920.4</v>
      </c>
      <c r="AK16" s="127">
        <v>77448.39</v>
      </c>
    </row>
    <row r="17" spans="2:37" s="21" customFormat="1" ht="12.75" thickBot="1">
      <c r="B17" s="340" t="s">
        <v>189</v>
      </c>
      <c r="C17" s="99" t="s">
        <v>25</v>
      </c>
      <c r="D17" s="128">
        <v>8292816.71</v>
      </c>
      <c r="E17" s="121">
        <f t="shared" si="4"/>
        <v>9591960.09</v>
      </c>
      <c r="F17" s="122">
        <f t="shared" si="2"/>
        <v>1299143.3800000001</v>
      </c>
      <c r="G17" s="129">
        <v>19346.39</v>
      </c>
      <c r="H17" s="130">
        <v>-5056.46</v>
      </c>
      <c r="I17" s="131">
        <v>39547.07</v>
      </c>
      <c r="J17" s="130"/>
      <c r="K17" s="129"/>
      <c r="L17" s="130">
        <v>13814.1</v>
      </c>
      <c r="M17" s="129">
        <v>139343.46</v>
      </c>
      <c r="N17" s="132"/>
      <c r="O17" s="133">
        <v>71877.41</v>
      </c>
      <c r="P17" s="122">
        <v>47261.55</v>
      </c>
      <c r="Q17" s="133"/>
      <c r="R17" s="122"/>
      <c r="S17" s="122">
        <v>82368.89</v>
      </c>
      <c r="T17" s="122">
        <v>40358.73</v>
      </c>
      <c r="U17" s="133">
        <v>85306.54</v>
      </c>
      <c r="V17" s="122">
        <v>48970.18</v>
      </c>
      <c r="W17" s="133">
        <v>36558.91</v>
      </c>
      <c r="X17" s="122"/>
      <c r="Y17" s="133"/>
      <c r="Z17" s="122">
        <v>31042.82</v>
      </c>
      <c r="AA17" s="134">
        <v>111783.96</v>
      </c>
      <c r="AB17" s="134">
        <v>15573.34</v>
      </c>
      <c r="AC17" s="134">
        <v>100662.25</v>
      </c>
      <c r="AD17" s="134">
        <v>23341.47</v>
      </c>
      <c r="AE17" s="134"/>
      <c r="AF17" s="134"/>
      <c r="AG17" s="134">
        <v>48094.54</v>
      </c>
      <c r="AH17" s="134">
        <v>56655.34</v>
      </c>
      <c r="AI17" s="134">
        <v>144658.76</v>
      </c>
      <c r="AJ17" s="134">
        <v>34043.6</v>
      </c>
      <c r="AK17" s="134">
        <v>113590.53</v>
      </c>
    </row>
    <row r="18" spans="2:37" s="16" customFormat="1" ht="12.75" thickBot="1">
      <c r="B18" s="334" t="s">
        <v>55</v>
      </c>
      <c r="C18" s="15" t="s">
        <v>26</v>
      </c>
      <c r="D18" s="107">
        <f>SUM(D19:D22)</f>
        <v>1616166.55</v>
      </c>
      <c r="E18" s="107">
        <f t="shared" si="4"/>
        <v>5469824.280000001</v>
      </c>
      <c r="F18" s="108">
        <f t="shared" si="2"/>
        <v>3853657.730000001</v>
      </c>
      <c r="G18" s="108">
        <f>SUM(G19:G22)</f>
        <v>3700242.1</v>
      </c>
      <c r="H18" s="108">
        <f aca="true" t="shared" si="7" ref="H18:AK18">SUM(H19:H22)</f>
        <v>47732.990000000005</v>
      </c>
      <c r="I18" s="108">
        <f t="shared" si="7"/>
        <v>2066.62</v>
      </c>
      <c r="J18" s="108">
        <f t="shared" si="7"/>
        <v>0</v>
      </c>
      <c r="K18" s="108">
        <f t="shared" si="7"/>
        <v>0</v>
      </c>
      <c r="L18" s="108">
        <f t="shared" si="7"/>
        <v>153.1</v>
      </c>
      <c r="M18" s="108">
        <f t="shared" si="7"/>
        <v>1014.89</v>
      </c>
      <c r="N18" s="108">
        <f t="shared" si="7"/>
        <v>0</v>
      </c>
      <c r="O18" s="108">
        <f t="shared" si="7"/>
        <v>107.31</v>
      </c>
      <c r="P18" s="108">
        <f t="shared" si="7"/>
        <v>435.16</v>
      </c>
      <c r="Q18" s="108">
        <f t="shared" si="7"/>
        <v>0</v>
      </c>
      <c r="R18" s="108">
        <f t="shared" si="7"/>
        <v>0</v>
      </c>
      <c r="S18" s="108">
        <f t="shared" si="7"/>
        <v>171.09</v>
      </c>
      <c r="T18" s="108">
        <f t="shared" si="7"/>
        <v>221.11</v>
      </c>
      <c r="U18" s="108">
        <f t="shared" si="7"/>
        <v>482.35</v>
      </c>
      <c r="V18" s="108">
        <f t="shared" si="7"/>
        <v>1249.34</v>
      </c>
      <c r="W18" s="108">
        <f t="shared" si="7"/>
        <v>0</v>
      </c>
      <c r="X18" s="108">
        <f t="shared" si="7"/>
        <v>0</v>
      </c>
      <c r="Y18" s="108">
        <f t="shared" si="7"/>
        <v>0</v>
      </c>
      <c r="Z18" s="108">
        <f t="shared" si="7"/>
        <v>288.14</v>
      </c>
      <c r="AA18" s="108">
        <f t="shared" si="7"/>
        <v>1124.38</v>
      </c>
      <c r="AB18" s="108">
        <f t="shared" si="7"/>
        <v>500.69</v>
      </c>
      <c r="AC18" s="108">
        <f t="shared" si="7"/>
        <v>3850.31</v>
      </c>
      <c r="AD18" s="108">
        <f t="shared" si="7"/>
        <v>1238.76</v>
      </c>
      <c r="AE18" s="108">
        <f t="shared" si="7"/>
        <v>0</v>
      </c>
      <c r="AF18" s="108">
        <f t="shared" si="7"/>
        <v>0</v>
      </c>
      <c r="AG18" s="108">
        <f t="shared" si="7"/>
        <v>-41191.26</v>
      </c>
      <c r="AH18" s="108">
        <f t="shared" si="7"/>
        <v>627.86</v>
      </c>
      <c r="AI18" s="108">
        <f t="shared" si="7"/>
        <v>93985.24</v>
      </c>
      <c r="AJ18" s="108">
        <f t="shared" si="7"/>
        <v>39694.56</v>
      </c>
      <c r="AK18" s="108">
        <f t="shared" si="7"/>
        <v>-337.01</v>
      </c>
    </row>
    <row r="19" spans="2:37" ht="12">
      <c r="B19" s="341" t="s">
        <v>190</v>
      </c>
      <c r="C19" s="23" t="s">
        <v>27</v>
      </c>
      <c r="D19" s="109">
        <v>100705.6</v>
      </c>
      <c r="E19" s="109">
        <f t="shared" si="4"/>
        <v>241661.24</v>
      </c>
      <c r="F19" s="110">
        <f t="shared" si="2"/>
        <v>140955.63999999998</v>
      </c>
      <c r="G19" s="111"/>
      <c r="H19" s="110">
        <v>26992.99</v>
      </c>
      <c r="I19" s="112">
        <v>2066.62</v>
      </c>
      <c r="J19" s="110"/>
      <c r="K19" s="112"/>
      <c r="L19" s="110">
        <v>153.1</v>
      </c>
      <c r="M19" s="111">
        <v>1014.89</v>
      </c>
      <c r="N19" s="110"/>
      <c r="O19" s="112">
        <v>107.31</v>
      </c>
      <c r="P19" s="110">
        <v>435.16</v>
      </c>
      <c r="Q19" s="112"/>
      <c r="R19" s="110"/>
      <c r="S19" s="110">
        <v>171.09</v>
      </c>
      <c r="T19" s="110">
        <v>221.11</v>
      </c>
      <c r="U19" s="112">
        <v>482.35</v>
      </c>
      <c r="V19" s="110">
        <v>1249.34</v>
      </c>
      <c r="W19" s="112"/>
      <c r="X19" s="110"/>
      <c r="Y19" s="112"/>
      <c r="Z19" s="110">
        <v>288.14</v>
      </c>
      <c r="AA19" s="113">
        <v>1124.38</v>
      </c>
      <c r="AB19" s="113">
        <v>500.69</v>
      </c>
      <c r="AC19" s="113">
        <v>3850.31</v>
      </c>
      <c r="AD19" s="113">
        <v>1238.76</v>
      </c>
      <c r="AE19" s="113"/>
      <c r="AF19" s="113"/>
      <c r="AG19" s="113">
        <v>5511.74</v>
      </c>
      <c r="AH19" s="113">
        <v>627.86</v>
      </c>
      <c r="AI19" s="113">
        <v>93545.25</v>
      </c>
      <c r="AJ19" s="113">
        <v>1711.56</v>
      </c>
      <c r="AK19" s="135">
        <v>-337.01</v>
      </c>
    </row>
    <row r="20" spans="2:37" s="31" customFormat="1" ht="12.75" customHeight="1">
      <c r="B20" s="342" t="s">
        <v>56</v>
      </c>
      <c r="C20" s="320" t="s">
        <v>57</v>
      </c>
      <c r="D20" s="321"/>
      <c r="E20" s="322">
        <f t="shared" si="4"/>
        <v>0</v>
      </c>
      <c r="F20" s="323">
        <f t="shared" si="2"/>
        <v>0</v>
      </c>
      <c r="G20" s="324"/>
      <c r="H20" s="325"/>
      <c r="I20" s="326"/>
      <c r="J20" s="325"/>
      <c r="K20" s="326"/>
      <c r="L20" s="325"/>
      <c r="M20" s="324"/>
      <c r="N20" s="325"/>
      <c r="O20" s="326"/>
      <c r="P20" s="325"/>
      <c r="Q20" s="326"/>
      <c r="R20" s="325"/>
      <c r="S20" s="325"/>
      <c r="T20" s="325"/>
      <c r="U20" s="326"/>
      <c r="V20" s="325"/>
      <c r="W20" s="326"/>
      <c r="X20" s="325"/>
      <c r="Y20" s="326"/>
      <c r="Z20" s="325"/>
      <c r="AA20" s="327"/>
      <c r="AB20" s="327"/>
      <c r="AC20" s="327"/>
      <c r="AD20" s="327"/>
      <c r="AE20" s="327"/>
      <c r="AF20" s="327"/>
      <c r="AG20" s="327"/>
      <c r="AH20" s="327"/>
      <c r="AI20" s="327"/>
      <c r="AJ20" s="327"/>
      <c r="AK20" s="328"/>
    </row>
    <row r="21" spans="2:37" s="31" customFormat="1" ht="12.75" customHeight="1">
      <c r="B21" s="342" t="s">
        <v>58</v>
      </c>
      <c r="C21" s="320" t="s">
        <v>59</v>
      </c>
      <c r="D21" s="321"/>
      <c r="E21" s="321">
        <f t="shared" si="4"/>
        <v>0</v>
      </c>
      <c r="F21" s="325">
        <f t="shared" si="2"/>
        <v>0</v>
      </c>
      <c r="G21" s="329"/>
      <c r="H21" s="330"/>
      <c r="I21" s="217"/>
      <c r="J21" s="330"/>
      <c r="K21" s="217"/>
      <c r="L21" s="330"/>
      <c r="M21" s="329"/>
      <c r="N21" s="330"/>
      <c r="O21" s="217"/>
      <c r="P21" s="330"/>
      <c r="Q21" s="217"/>
      <c r="R21" s="330"/>
      <c r="S21" s="330"/>
      <c r="T21" s="330"/>
      <c r="U21" s="217"/>
      <c r="V21" s="330"/>
      <c r="W21" s="217"/>
      <c r="X21" s="330"/>
      <c r="Y21" s="217"/>
      <c r="Z21" s="330"/>
      <c r="AA21" s="331"/>
      <c r="AB21" s="331"/>
      <c r="AC21" s="331"/>
      <c r="AD21" s="331"/>
      <c r="AE21" s="331"/>
      <c r="AF21" s="331"/>
      <c r="AG21" s="331"/>
      <c r="AH21" s="331"/>
      <c r="AI21" s="331"/>
      <c r="AJ21" s="331"/>
      <c r="AK21" s="332"/>
    </row>
    <row r="22" spans="2:37" s="21" customFormat="1" ht="12">
      <c r="B22" s="343" t="s">
        <v>61</v>
      </c>
      <c r="C22" s="24" t="s">
        <v>62</v>
      </c>
      <c r="D22" s="140">
        <f>SUM(D23:D24)</f>
        <v>1515460.95</v>
      </c>
      <c r="E22" s="140">
        <f t="shared" si="4"/>
        <v>5228163.04</v>
      </c>
      <c r="F22" s="141">
        <f>SUM(G22:AK22)</f>
        <v>3712702.0900000003</v>
      </c>
      <c r="G22" s="142">
        <f>SUM(G23:G24)</f>
        <v>3700242.1</v>
      </c>
      <c r="H22" s="142">
        <f aca="true" t="shared" si="8" ref="H22:AK22">SUM(H23:H24)</f>
        <v>20740</v>
      </c>
      <c r="I22" s="142">
        <f t="shared" si="8"/>
        <v>0</v>
      </c>
      <c r="J22" s="142">
        <f t="shared" si="8"/>
        <v>0</v>
      </c>
      <c r="K22" s="142">
        <f t="shared" si="8"/>
        <v>0</v>
      </c>
      <c r="L22" s="142">
        <f t="shared" si="8"/>
        <v>0</v>
      </c>
      <c r="M22" s="142">
        <f t="shared" si="8"/>
        <v>0</v>
      </c>
      <c r="N22" s="142">
        <f t="shared" si="8"/>
        <v>0</v>
      </c>
      <c r="O22" s="142">
        <f t="shared" si="8"/>
        <v>0</v>
      </c>
      <c r="P22" s="142">
        <f t="shared" si="8"/>
        <v>0</v>
      </c>
      <c r="Q22" s="142">
        <f t="shared" si="8"/>
        <v>0</v>
      </c>
      <c r="R22" s="142">
        <f t="shared" si="8"/>
        <v>0</v>
      </c>
      <c r="S22" s="142">
        <f t="shared" si="8"/>
        <v>0</v>
      </c>
      <c r="T22" s="142">
        <f t="shared" si="8"/>
        <v>0</v>
      </c>
      <c r="U22" s="142">
        <f t="shared" si="8"/>
        <v>0</v>
      </c>
      <c r="V22" s="142">
        <f t="shared" si="8"/>
        <v>0</v>
      </c>
      <c r="W22" s="142">
        <f t="shared" si="8"/>
        <v>0</v>
      </c>
      <c r="X22" s="142">
        <f t="shared" si="8"/>
        <v>0</v>
      </c>
      <c r="Y22" s="142">
        <f t="shared" si="8"/>
        <v>0</v>
      </c>
      <c r="Z22" s="142">
        <f t="shared" si="8"/>
        <v>0</v>
      </c>
      <c r="AA22" s="142">
        <f t="shared" si="8"/>
        <v>0</v>
      </c>
      <c r="AB22" s="142">
        <f t="shared" si="8"/>
        <v>0</v>
      </c>
      <c r="AC22" s="142">
        <f t="shared" si="8"/>
        <v>0</v>
      </c>
      <c r="AD22" s="142">
        <f t="shared" si="8"/>
        <v>0</v>
      </c>
      <c r="AE22" s="142">
        <f t="shared" si="8"/>
        <v>0</v>
      </c>
      <c r="AF22" s="142">
        <f t="shared" si="8"/>
        <v>0</v>
      </c>
      <c r="AG22" s="142">
        <f t="shared" si="8"/>
        <v>-46703</v>
      </c>
      <c r="AH22" s="142">
        <f t="shared" si="8"/>
        <v>0</v>
      </c>
      <c r="AI22" s="142">
        <f t="shared" si="8"/>
        <v>439.99</v>
      </c>
      <c r="AJ22" s="142">
        <f t="shared" si="8"/>
        <v>37983</v>
      </c>
      <c r="AK22" s="141">
        <f t="shared" si="8"/>
        <v>0</v>
      </c>
    </row>
    <row r="23" spans="2:37" ht="14.25" customHeight="1">
      <c r="B23" s="344" t="s">
        <v>191</v>
      </c>
      <c r="C23" s="25" t="s">
        <v>60</v>
      </c>
      <c r="D23" s="114">
        <v>74040.06</v>
      </c>
      <c r="E23" s="114">
        <f t="shared" si="4"/>
        <v>24940.059999999998</v>
      </c>
      <c r="F23" s="115">
        <f t="shared" si="2"/>
        <v>-49100</v>
      </c>
      <c r="G23" s="116"/>
      <c r="H23" s="115">
        <v>-7000</v>
      </c>
      <c r="I23" s="117"/>
      <c r="J23" s="115"/>
      <c r="K23" s="117"/>
      <c r="L23" s="115"/>
      <c r="M23" s="116"/>
      <c r="N23" s="115"/>
      <c r="O23" s="117"/>
      <c r="P23" s="115"/>
      <c r="Q23" s="117"/>
      <c r="R23" s="115"/>
      <c r="S23" s="115"/>
      <c r="T23" s="115"/>
      <c r="U23" s="117"/>
      <c r="V23" s="115"/>
      <c r="W23" s="117"/>
      <c r="X23" s="115"/>
      <c r="Y23" s="117"/>
      <c r="Z23" s="115"/>
      <c r="AA23" s="118"/>
      <c r="AB23" s="118"/>
      <c r="AC23" s="118"/>
      <c r="AD23" s="143"/>
      <c r="AE23" s="118"/>
      <c r="AF23" s="118"/>
      <c r="AG23" s="118">
        <v>-35000</v>
      </c>
      <c r="AH23" s="118">
        <v>-7100</v>
      </c>
      <c r="AI23" s="118"/>
      <c r="AJ23" s="118"/>
      <c r="AK23" s="138"/>
    </row>
    <row r="24" spans="2:37" ht="14.25" customHeight="1" thickBot="1">
      <c r="B24" s="344" t="s">
        <v>192</v>
      </c>
      <c r="C24" s="25" t="s">
        <v>220</v>
      </c>
      <c r="D24" s="109">
        <v>1441420.89</v>
      </c>
      <c r="E24" s="109">
        <f t="shared" si="4"/>
        <v>5203222.98</v>
      </c>
      <c r="F24" s="110">
        <f t="shared" si="2"/>
        <v>3761802.0900000003</v>
      </c>
      <c r="G24" s="111">
        <v>3700242.1</v>
      </c>
      <c r="H24" s="110">
        <v>27740</v>
      </c>
      <c r="I24" s="112"/>
      <c r="J24" s="110"/>
      <c r="K24" s="112"/>
      <c r="L24" s="110"/>
      <c r="M24" s="111"/>
      <c r="N24" s="110"/>
      <c r="O24" s="112"/>
      <c r="P24" s="110"/>
      <c r="Q24" s="112"/>
      <c r="R24" s="110"/>
      <c r="S24" s="110"/>
      <c r="T24" s="110"/>
      <c r="U24" s="112"/>
      <c r="V24" s="110"/>
      <c r="W24" s="112"/>
      <c r="X24" s="110"/>
      <c r="Y24" s="112"/>
      <c r="Z24" s="110"/>
      <c r="AA24" s="113"/>
      <c r="AB24" s="113"/>
      <c r="AC24" s="113"/>
      <c r="AD24" s="180"/>
      <c r="AE24" s="113"/>
      <c r="AF24" s="113"/>
      <c r="AG24" s="113">
        <v>-11703</v>
      </c>
      <c r="AH24" s="113">
        <v>7100</v>
      </c>
      <c r="AI24" s="113">
        <v>439.99</v>
      </c>
      <c r="AJ24" s="113">
        <v>37983</v>
      </c>
      <c r="AK24" s="139"/>
    </row>
    <row r="25" spans="2:37" ht="14.25" customHeight="1" thickBot="1">
      <c r="B25" s="376" t="s">
        <v>216</v>
      </c>
      <c r="C25" s="377" t="s">
        <v>217</v>
      </c>
      <c r="D25" s="378">
        <v>1549</v>
      </c>
      <c r="E25" s="378">
        <f>D25+F25</f>
        <v>4532</v>
      </c>
      <c r="F25" s="379">
        <f>SUM(G25:AK25)</f>
        <v>2983</v>
      </c>
      <c r="G25" s="380"/>
      <c r="H25" s="379"/>
      <c r="I25" s="381"/>
      <c r="J25" s="379"/>
      <c r="K25" s="381"/>
      <c r="L25" s="379"/>
      <c r="M25" s="380"/>
      <c r="N25" s="379"/>
      <c r="O25" s="381"/>
      <c r="P25" s="379"/>
      <c r="Q25" s="381"/>
      <c r="R25" s="379"/>
      <c r="S25" s="379"/>
      <c r="T25" s="379"/>
      <c r="U25" s="381">
        <v>2983</v>
      </c>
      <c r="V25" s="379"/>
      <c r="W25" s="381"/>
      <c r="X25" s="379"/>
      <c r="Y25" s="381"/>
      <c r="Z25" s="379"/>
      <c r="AA25" s="382"/>
      <c r="AB25" s="382"/>
      <c r="AC25" s="382"/>
      <c r="AD25" s="383"/>
      <c r="AE25" s="382"/>
      <c r="AF25" s="382"/>
      <c r="AG25" s="382"/>
      <c r="AH25" s="382"/>
      <c r="AI25" s="382"/>
      <c r="AJ25" s="382"/>
      <c r="AK25" s="383"/>
    </row>
    <row r="26" spans="2:37" s="16" customFormat="1" ht="12.75" thickBot="1">
      <c r="B26" s="334" t="s">
        <v>63</v>
      </c>
      <c r="C26" s="15" t="s">
        <v>129</v>
      </c>
      <c r="D26" s="107">
        <f>SUM(D27:D29)</f>
        <v>930321.69</v>
      </c>
      <c r="E26" s="107">
        <f>D26+F26</f>
        <v>1772581.9600000002</v>
      </c>
      <c r="F26" s="108">
        <f t="shared" si="2"/>
        <v>842260.2700000003</v>
      </c>
      <c r="G26" s="108">
        <f>SUM(G27:G29)</f>
        <v>12471.32</v>
      </c>
      <c r="H26" s="108">
        <f aca="true" t="shared" si="9" ref="H26:AK26">SUM(H27:H29)</f>
        <v>26861.48</v>
      </c>
      <c r="I26" s="108">
        <f t="shared" si="9"/>
        <v>60300.43</v>
      </c>
      <c r="J26" s="108">
        <f t="shared" si="9"/>
        <v>0</v>
      </c>
      <c r="K26" s="108">
        <f t="shared" si="9"/>
        <v>0</v>
      </c>
      <c r="L26" s="108">
        <f t="shared" si="9"/>
        <v>275</v>
      </c>
      <c r="M26" s="108">
        <f t="shared" si="9"/>
        <v>32476.13</v>
      </c>
      <c r="N26" s="108">
        <f t="shared" si="9"/>
        <v>0</v>
      </c>
      <c r="O26" s="108">
        <f t="shared" si="9"/>
        <v>85150.69</v>
      </c>
      <c r="P26" s="108">
        <f t="shared" si="9"/>
        <v>18037.7</v>
      </c>
      <c r="Q26" s="108">
        <f t="shared" si="9"/>
        <v>0</v>
      </c>
      <c r="R26" s="108">
        <f t="shared" si="9"/>
        <v>0</v>
      </c>
      <c r="S26" s="108">
        <f t="shared" si="9"/>
        <v>22492.89</v>
      </c>
      <c r="T26" s="108">
        <f t="shared" si="9"/>
        <v>5604.32</v>
      </c>
      <c r="U26" s="108">
        <f t="shared" si="9"/>
        <v>106373.94</v>
      </c>
      <c r="V26" s="108">
        <f t="shared" si="9"/>
        <v>56467.82</v>
      </c>
      <c r="W26" s="108">
        <f t="shared" si="9"/>
        <v>9253.25</v>
      </c>
      <c r="X26" s="108">
        <f t="shared" si="9"/>
        <v>0</v>
      </c>
      <c r="Y26" s="108">
        <f t="shared" si="9"/>
        <v>0</v>
      </c>
      <c r="Z26" s="108">
        <f t="shared" si="9"/>
        <v>30283.22</v>
      </c>
      <c r="AA26" s="108">
        <f t="shared" si="9"/>
        <v>34138.1</v>
      </c>
      <c r="AB26" s="108">
        <f t="shared" si="9"/>
        <v>38175.42</v>
      </c>
      <c r="AC26" s="108">
        <f t="shared" si="9"/>
        <v>20494.84</v>
      </c>
      <c r="AD26" s="108">
        <f t="shared" si="9"/>
        <v>45455.130000000005</v>
      </c>
      <c r="AE26" s="108">
        <f t="shared" si="9"/>
        <v>0</v>
      </c>
      <c r="AF26" s="108">
        <f t="shared" si="9"/>
        <v>0</v>
      </c>
      <c r="AG26" s="108">
        <f t="shared" si="9"/>
        <v>46831.86</v>
      </c>
      <c r="AH26" s="108">
        <f t="shared" si="9"/>
        <v>23986.31</v>
      </c>
      <c r="AI26" s="108">
        <f t="shared" si="9"/>
        <v>64909.05</v>
      </c>
      <c r="AJ26" s="108">
        <f t="shared" si="9"/>
        <v>55987.81</v>
      </c>
      <c r="AK26" s="108">
        <f t="shared" si="9"/>
        <v>46233.56</v>
      </c>
    </row>
    <row r="27" spans="2:37" ht="15.75" customHeight="1">
      <c r="B27" s="341" t="s">
        <v>225</v>
      </c>
      <c r="C27" s="23" t="s">
        <v>137</v>
      </c>
      <c r="D27" s="145">
        <v>545555.69</v>
      </c>
      <c r="E27" s="109">
        <f t="shared" si="4"/>
        <v>1016809.96</v>
      </c>
      <c r="F27" s="110">
        <f t="shared" si="2"/>
        <v>471254.27</v>
      </c>
      <c r="G27" s="103">
        <v>12321.32</v>
      </c>
      <c r="H27" s="110">
        <v>15421.48</v>
      </c>
      <c r="I27" s="112">
        <v>29480.43</v>
      </c>
      <c r="J27" s="110"/>
      <c r="K27" s="112"/>
      <c r="L27" s="110"/>
      <c r="M27" s="111">
        <v>16526.13</v>
      </c>
      <c r="N27" s="110"/>
      <c r="O27" s="112">
        <v>48730.69</v>
      </c>
      <c r="P27" s="110">
        <v>3477.7</v>
      </c>
      <c r="Q27" s="112"/>
      <c r="R27" s="110"/>
      <c r="S27" s="110">
        <v>8902.89</v>
      </c>
      <c r="T27" s="110">
        <v>5124.32</v>
      </c>
      <c r="U27" s="112">
        <v>75783.94</v>
      </c>
      <c r="V27" s="110">
        <v>37247.82</v>
      </c>
      <c r="W27" s="112">
        <v>5453.25</v>
      </c>
      <c r="X27" s="110"/>
      <c r="Y27" s="112"/>
      <c r="Z27" s="110">
        <v>16773.22</v>
      </c>
      <c r="AA27" s="113">
        <v>16848.1</v>
      </c>
      <c r="AB27" s="113">
        <v>15125.42</v>
      </c>
      <c r="AC27" s="113">
        <v>14464.84</v>
      </c>
      <c r="AD27" s="113">
        <v>20195.13</v>
      </c>
      <c r="AE27" s="113"/>
      <c r="AF27" s="113"/>
      <c r="AG27" s="113">
        <v>29751.86</v>
      </c>
      <c r="AH27" s="113">
        <v>5536.31</v>
      </c>
      <c r="AI27" s="113">
        <v>26110.05</v>
      </c>
      <c r="AJ27" s="113">
        <v>23425.81</v>
      </c>
      <c r="AK27" s="113">
        <v>44553.56</v>
      </c>
    </row>
    <row r="28" spans="2:37" ht="15.75" customHeight="1">
      <c r="B28" s="345" t="s">
        <v>206</v>
      </c>
      <c r="C28" s="23" t="s">
        <v>138</v>
      </c>
      <c r="D28" s="109">
        <v>384766</v>
      </c>
      <c r="E28" s="114">
        <f t="shared" si="4"/>
        <v>746772</v>
      </c>
      <c r="F28" s="115">
        <f t="shared" si="2"/>
        <v>362006</v>
      </c>
      <c r="G28" s="115">
        <v>150</v>
      </c>
      <c r="H28" s="115">
        <v>11440</v>
      </c>
      <c r="I28" s="117">
        <v>30820</v>
      </c>
      <c r="J28" s="115"/>
      <c r="K28" s="117"/>
      <c r="L28" s="115">
        <v>275</v>
      </c>
      <c r="M28" s="116">
        <v>15950</v>
      </c>
      <c r="N28" s="115"/>
      <c r="O28" s="117">
        <v>36420</v>
      </c>
      <c r="P28" s="115">
        <v>14560</v>
      </c>
      <c r="Q28" s="117"/>
      <c r="R28" s="115"/>
      <c r="S28" s="115">
        <v>13590</v>
      </c>
      <c r="T28" s="115">
        <v>480</v>
      </c>
      <c r="U28" s="117">
        <v>26090</v>
      </c>
      <c r="V28" s="115">
        <v>19220</v>
      </c>
      <c r="W28" s="117">
        <v>3800</v>
      </c>
      <c r="X28" s="115"/>
      <c r="Y28" s="117"/>
      <c r="Z28" s="115">
        <v>13510</v>
      </c>
      <c r="AA28" s="118">
        <v>17290</v>
      </c>
      <c r="AB28" s="118">
        <v>23050</v>
      </c>
      <c r="AC28" s="118">
        <v>6030</v>
      </c>
      <c r="AD28" s="118">
        <v>23760</v>
      </c>
      <c r="AE28" s="118"/>
      <c r="AF28" s="118"/>
      <c r="AG28" s="118">
        <v>15580</v>
      </c>
      <c r="AH28" s="118">
        <v>16950</v>
      </c>
      <c r="AI28" s="118">
        <v>38799</v>
      </c>
      <c r="AJ28" s="118">
        <v>32562</v>
      </c>
      <c r="AK28" s="118">
        <v>1680</v>
      </c>
    </row>
    <row r="29" spans="2:37" ht="15" customHeight="1" thickBot="1">
      <c r="B29" s="344" t="s">
        <v>207</v>
      </c>
      <c r="C29" s="25" t="s">
        <v>41</v>
      </c>
      <c r="D29" s="136"/>
      <c r="E29" s="109">
        <f t="shared" si="4"/>
        <v>9000</v>
      </c>
      <c r="F29" s="110">
        <f t="shared" si="2"/>
        <v>9000</v>
      </c>
      <c r="G29" s="111"/>
      <c r="H29" s="110"/>
      <c r="I29" s="112"/>
      <c r="J29" s="110"/>
      <c r="K29" s="112"/>
      <c r="L29" s="110"/>
      <c r="M29" s="111"/>
      <c r="N29" s="110"/>
      <c r="O29" s="112"/>
      <c r="P29" s="110"/>
      <c r="Q29" s="112"/>
      <c r="R29" s="110"/>
      <c r="S29" s="110"/>
      <c r="T29" s="110"/>
      <c r="U29" s="112">
        <v>4500</v>
      </c>
      <c r="V29" s="110"/>
      <c r="W29" s="112"/>
      <c r="X29" s="110"/>
      <c r="Y29" s="112"/>
      <c r="Z29" s="110"/>
      <c r="AA29" s="113"/>
      <c r="AB29" s="113"/>
      <c r="AC29" s="113"/>
      <c r="AD29" s="113">
        <v>1500</v>
      </c>
      <c r="AE29" s="113"/>
      <c r="AF29" s="113"/>
      <c r="AG29" s="113">
        <v>1500</v>
      </c>
      <c r="AH29" s="113">
        <v>1500</v>
      </c>
      <c r="AI29" s="113"/>
      <c r="AJ29" s="113"/>
      <c r="AK29" s="113"/>
    </row>
    <row r="30" spans="2:37" s="16" customFormat="1" ht="12.75" thickBot="1">
      <c r="B30" s="334" t="s">
        <v>115</v>
      </c>
      <c r="C30" s="15" t="s">
        <v>28</v>
      </c>
      <c r="D30" s="107">
        <f>SUM(D31:D36)</f>
        <v>-108805.12999999999</v>
      </c>
      <c r="E30" s="107">
        <f t="shared" si="4"/>
        <v>87263.27999999984</v>
      </c>
      <c r="F30" s="108">
        <f t="shared" si="2"/>
        <v>196068.40999999983</v>
      </c>
      <c r="G30" s="107">
        <f>SUM(G31:G36)</f>
        <v>28448</v>
      </c>
      <c r="H30" s="107">
        <f aca="true" t="shared" si="10" ref="H30:AK30">SUM(H31:H36)</f>
        <v>-10474.73</v>
      </c>
      <c r="I30" s="107">
        <f t="shared" si="10"/>
        <v>1278.15</v>
      </c>
      <c r="J30" s="107">
        <f>SUM(J31:J36)</f>
        <v>0</v>
      </c>
      <c r="K30" s="107">
        <f t="shared" si="10"/>
        <v>0</v>
      </c>
      <c r="L30" s="107">
        <f t="shared" si="10"/>
        <v>34506.92</v>
      </c>
      <c r="M30" s="107">
        <f t="shared" si="10"/>
        <v>183666.25999999998</v>
      </c>
      <c r="N30" s="107">
        <f t="shared" si="10"/>
        <v>0</v>
      </c>
      <c r="O30" s="107">
        <f t="shared" si="10"/>
        <v>170508.25</v>
      </c>
      <c r="P30" s="107">
        <f t="shared" si="10"/>
        <v>0</v>
      </c>
      <c r="Q30" s="107">
        <f t="shared" si="10"/>
        <v>0</v>
      </c>
      <c r="R30" s="107">
        <f t="shared" si="10"/>
        <v>0</v>
      </c>
      <c r="S30" s="107">
        <f t="shared" si="10"/>
        <v>2877.25</v>
      </c>
      <c r="T30" s="107">
        <f t="shared" si="10"/>
        <v>1063.04</v>
      </c>
      <c r="U30" s="107">
        <f t="shared" si="10"/>
        <v>12297.39</v>
      </c>
      <c r="V30" s="107">
        <f t="shared" si="10"/>
        <v>269768.64</v>
      </c>
      <c r="W30" s="107">
        <f t="shared" si="10"/>
        <v>19976.6</v>
      </c>
      <c r="X30" s="107">
        <f t="shared" si="10"/>
        <v>0</v>
      </c>
      <c r="Y30" s="107">
        <f t="shared" si="10"/>
        <v>0</v>
      </c>
      <c r="Z30" s="107">
        <f t="shared" si="10"/>
        <v>-532993.9700000001</v>
      </c>
      <c r="AA30" s="107">
        <f t="shared" si="10"/>
        <v>-57822.95</v>
      </c>
      <c r="AB30" s="107">
        <f t="shared" si="10"/>
        <v>-6393.1900000000005</v>
      </c>
      <c r="AC30" s="107">
        <f t="shared" si="10"/>
        <v>16952.72</v>
      </c>
      <c r="AD30" s="107">
        <f t="shared" si="10"/>
        <v>4879.290000000001</v>
      </c>
      <c r="AE30" s="107">
        <f t="shared" si="10"/>
        <v>0</v>
      </c>
      <c r="AF30" s="107">
        <f t="shared" si="10"/>
        <v>0</v>
      </c>
      <c r="AG30" s="107">
        <f t="shared" si="10"/>
        <v>22935.89</v>
      </c>
      <c r="AH30" s="107">
        <f t="shared" si="10"/>
        <v>17948.41</v>
      </c>
      <c r="AI30" s="107">
        <f t="shared" si="10"/>
        <v>4233.04</v>
      </c>
      <c r="AJ30" s="107">
        <f t="shared" si="10"/>
        <v>5712.36</v>
      </c>
      <c r="AK30" s="107">
        <f t="shared" si="10"/>
        <v>6701.039999999999</v>
      </c>
    </row>
    <row r="31" spans="2:37" ht="14.25" customHeight="1">
      <c r="B31" s="341" t="s">
        <v>193</v>
      </c>
      <c r="C31" s="23" t="s">
        <v>116</v>
      </c>
      <c r="D31" s="109">
        <v>-558599.34</v>
      </c>
      <c r="E31" s="109">
        <f t="shared" si="4"/>
        <v>-1172417.31</v>
      </c>
      <c r="F31" s="110">
        <f t="shared" si="2"/>
        <v>-613817.97</v>
      </c>
      <c r="G31" s="111">
        <v>-14.1</v>
      </c>
      <c r="H31" s="103">
        <v>-11126.86</v>
      </c>
      <c r="I31" s="103"/>
      <c r="J31" s="146"/>
      <c r="K31" s="112"/>
      <c r="L31" s="110">
        <v>140.79</v>
      </c>
      <c r="M31" s="111">
        <v>0.5</v>
      </c>
      <c r="N31" s="110"/>
      <c r="O31" s="112">
        <v>2013.89</v>
      </c>
      <c r="P31" s="110"/>
      <c r="Q31" s="112"/>
      <c r="R31" s="110"/>
      <c r="S31" s="110"/>
      <c r="T31" s="110"/>
      <c r="U31" s="112"/>
      <c r="V31" s="110">
        <v>2200</v>
      </c>
      <c r="W31" s="112">
        <v>817.69</v>
      </c>
      <c r="X31" s="110"/>
      <c r="Y31" s="112"/>
      <c r="Z31" s="110">
        <v>-541820.55</v>
      </c>
      <c r="AA31" s="113">
        <v>-58179.45</v>
      </c>
      <c r="AB31" s="113"/>
      <c r="AC31" s="113">
        <v>421.86</v>
      </c>
      <c r="AD31" s="113">
        <v>2293.96</v>
      </c>
      <c r="AE31" s="113"/>
      <c r="AF31" s="113"/>
      <c r="AG31" s="113">
        <v>-77.14</v>
      </c>
      <c r="AH31" s="113"/>
      <c r="AI31" s="113">
        <v>35</v>
      </c>
      <c r="AJ31" s="113">
        <v>305.13</v>
      </c>
      <c r="AK31" s="113">
        <v>-10828.69</v>
      </c>
    </row>
    <row r="32" spans="2:37" ht="12">
      <c r="B32" s="336" t="s">
        <v>194</v>
      </c>
      <c r="C32" s="18" t="s">
        <v>29</v>
      </c>
      <c r="D32" s="114">
        <v>62269.67</v>
      </c>
      <c r="E32" s="114">
        <f t="shared" si="4"/>
        <v>443479.70999999996</v>
      </c>
      <c r="F32" s="115">
        <f t="shared" si="2"/>
        <v>381210.04</v>
      </c>
      <c r="G32" s="116">
        <v>0</v>
      </c>
      <c r="H32" s="115">
        <v>-934.89</v>
      </c>
      <c r="I32" s="115"/>
      <c r="J32" s="147"/>
      <c r="K32" s="117"/>
      <c r="L32" s="115">
        <v>511.28</v>
      </c>
      <c r="M32" s="116">
        <v>182739.81</v>
      </c>
      <c r="N32" s="115"/>
      <c r="O32" s="117">
        <v>165221</v>
      </c>
      <c r="P32" s="115"/>
      <c r="Q32" s="117"/>
      <c r="R32" s="115"/>
      <c r="S32" s="115">
        <v>1976</v>
      </c>
      <c r="T32" s="115"/>
      <c r="U32" s="117">
        <v>381.22</v>
      </c>
      <c r="V32" s="115">
        <v>1913.75</v>
      </c>
      <c r="W32" s="117">
        <v>6000</v>
      </c>
      <c r="X32" s="115"/>
      <c r="Y32" s="117"/>
      <c r="Z32" s="115"/>
      <c r="AA32" s="118"/>
      <c r="AB32" s="118">
        <v>0.09</v>
      </c>
      <c r="AC32" s="118"/>
      <c r="AD32" s="118"/>
      <c r="AE32" s="118"/>
      <c r="AF32" s="118"/>
      <c r="AG32" s="118">
        <v>-10.09</v>
      </c>
      <c r="AH32" s="118">
        <v>13219</v>
      </c>
      <c r="AI32" s="118"/>
      <c r="AJ32" s="118">
        <v>5.87</v>
      </c>
      <c r="AK32" s="118">
        <v>10187</v>
      </c>
    </row>
    <row r="33" spans="2:37" ht="12">
      <c r="B33" s="336" t="s">
        <v>215</v>
      </c>
      <c r="C33" s="18" t="s">
        <v>212</v>
      </c>
      <c r="D33" s="148">
        <v>43019.13</v>
      </c>
      <c r="E33" s="114">
        <f>D33+F33</f>
        <v>50540.53</v>
      </c>
      <c r="F33" s="115">
        <f t="shared" si="2"/>
        <v>7521.4</v>
      </c>
      <c r="G33" s="111"/>
      <c r="H33" s="110"/>
      <c r="I33" s="110"/>
      <c r="J33" s="146"/>
      <c r="K33" s="112"/>
      <c r="L33" s="110"/>
      <c r="M33" s="111">
        <v>-88.67</v>
      </c>
      <c r="N33" s="110"/>
      <c r="O33" s="112">
        <v>2655.31</v>
      </c>
      <c r="P33" s="110"/>
      <c r="Q33" s="112"/>
      <c r="R33" s="110"/>
      <c r="S33" s="110">
        <v>3.34</v>
      </c>
      <c r="T33" s="110"/>
      <c r="U33" s="112"/>
      <c r="V33" s="110"/>
      <c r="W33" s="112"/>
      <c r="X33" s="110"/>
      <c r="Y33" s="112"/>
      <c r="Z33" s="110">
        <v>365.6</v>
      </c>
      <c r="AA33" s="113"/>
      <c r="AB33" s="113"/>
      <c r="AC33" s="113">
        <v>1869.13</v>
      </c>
      <c r="AD33" s="113"/>
      <c r="AE33" s="113"/>
      <c r="AF33" s="113"/>
      <c r="AG33" s="113">
        <v>-290.2</v>
      </c>
      <c r="AH33" s="113"/>
      <c r="AI33" s="113">
        <v>3006.89</v>
      </c>
      <c r="AJ33" s="113"/>
      <c r="AK33" s="113"/>
    </row>
    <row r="34" spans="2:37" ht="12">
      <c r="B34" s="336" t="s">
        <v>195</v>
      </c>
      <c r="C34" s="18" t="s">
        <v>64</v>
      </c>
      <c r="D34" s="148">
        <v>333971.81</v>
      </c>
      <c r="E34" s="109">
        <f t="shared" si="4"/>
        <v>748491.6499999999</v>
      </c>
      <c r="F34" s="110">
        <f t="shared" si="2"/>
        <v>414519.83999999997</v>
      </c>
      <c r="G34" s="111">
        <v>28448</v>
      </c>
      <c r="H34" s="110">
        <v>1583.25</v>
      </c>
      <c r="I34" s="110">
        <v>1275.15</v>
      </c>
      <c r="J34" s="146"/>
      <c r="K34" s="112"/>
      <c r="L34" s="110">
        <v>26599.25</v>
      </c>
      <c r="M34" s="111">
        <v>149.62</v>
      </c>
      <c r="N34" s="110"/>
      <c r="O34" s="112">
        <v>447.65</v>
      </c>
      <c r="P34" s="110"/>
      <c r="Q34" s="112"/>
      <c r="R34" s="110"/>
      <c r="S34" s="110">
        <v>769.62</v>
      </c>
      <c r="T34" s="110">
        <v>1063.04</v>
      </c>
      <c r="U34" s="112">
        <v>11909.19</v>
      </c>
      <c r="V34" s="110">
        <v>265563.55</v>
      </c>
      <c r="W34" s="112">
        <v>8004</v>
      </c>
      <c r="X34" s="110"/>
      <c r="Y34" s="112"/>
      <c r="Z34" s="110">
        <v>8460.12</v>
      </c>
      <c r="AA34" s="113">
        <v>327.6</v>
      </c>
      <c r="AB34" s="113">
        <v>1202.61</v>
      </c>
      <c r="AC34" s="113">
        <v>14640</v>
      </c>
      <c r="AD34" s="113">
        <v>2399.06</v>
      </c>
      <c r="AE34" s="113"/>
      <c r="AF34" s="113"/>
      <c r="AG34" s="113">
        <v>23237.06</v>
      </c>
      <c r="AH34" s="113">
        <v>4729.41</v>
      </c>
      <c r="AI34" s="113">
        <v>1191.15</v>
      </c>
      <c r="AJ34" s="113">
        <v>5177.78</v>
      </c>
      <c r="AK34" s="113">
        <v>7342.73</v>
      </c>
    </row>
    <row r="35" spans="2:37" ht="12">
      <c r="B35" s="336" t="s">
        <v>196</v>
      </c>
      <c r="C35" s="18" t="s">
        <v>30</v>
      </c>
      <c r="D35" s="148">
        <v>11422.81</v>
      </c>
      <c r="E35" s="114">
        <f t="shared" si="4"/>
        <v>17361.07</v>
      </c>
      <c r="F35" s="115">
        <f t="shared" si="2"/>
        <v>5938.259999999999</v>
      </c>
      <c r="G35" s="116"/>
      <c r="H35" s="115">
        <v>3.77</v>
      </c>
      <c r="I35" s="115">
        <v>3</v>
      </c>
      <c r="J35" s="147"/>
      <c r="K35" s="117"/>
      <c r="L35" s="115">
        <v>7111</v>
      </c>
      <c r="M35" s="116">
        <v>865</v>
      </c>
      <c r="N35" s="115"/>
      <c r="O35" s="117">
        <v>170.4</v>
      </c>
      <c r="P35" s="115"/>
      <c r="Q35" s="117"/>
      <c r="R35" s="115"/>
      <c r="S35" s="115"/>
      <c r="T35" s="115"/>
      <c r="U35" s="117">
        <v>6.98</v>
      </c>
      <c r="V35" s="115">
        <v>91.34</v>
      </c>
      <c r="W35" s="117">
        <v>5154.91</v>
      </c>
      <c r="X35" s="115"/>
      <c r="Y35" s="117"/>
      <c r="Z35" s="115">
        <v>0.86</v>
      </c>
      <c r="AA35" s="118">
        <v>28.9</v>
      </c>
      <c r="AB35" s="118">
        <v>-7595.89</v>
      </c>
      <c r="AC35" s="118">
        <v>21.73</v>
      </c>
      <c r="AD35" s="118"/>
      <c r="AE35" s="118"/>
      <c r="AF35" s="118"/>
      <c r="AG35" s="118">
        <v>76.26</v>
      </c>
      <c r="AH35" s="118"/>
      <c r="AI35" s="118"/>
      <c r="AJ35" s="118"/>
      <c r="AK35" s="118"/>
    </row>
    <row r="36" spans="2:37" s="27" customFormat="1" ht="12" customHeight="1">
      <c r="B36" s="346" t="s">
        <v>49</v>
      </c>
      <c r="C36" s="26" t="s">
        <v>38</v>
      </c>
      <c r="D36" s="149">
        <f>SUM(D37:D42)</f>
        <v>-889.21</v>
      </c>
      <c r="E36" s="121">
        <f t="shared" si="4"/>
        <v>-192.37</v>
      </c>
      <c r="F36" s="122">
        <f t="shared" si="2"/>
        <v>696.84</v>
      </c>
      <c r="G36" s="120">
        <f>SUM(G37:G42)</f>
        <v>14.1</v>
      </c>
      <c r="H36" s="120">
        <f aca="true" t="shared" si="11" ref="H36:AK36">SUM(H37:H42)</f>
        <v>0</v>
      </c>
      <c r="I36" s="120">
        <f t="shared" si="11"/>
        <v>0</v>
      </c>
      <c r="J36" s="120">
        <f t="shared" si="11"/>
        <v>0</v>
      </c>
      <c r="K36" s="120">
        <f t="shared" si="11"/>
        <v>0</v>
      </c>
      <c r="L36" s="120">
        <f t="shared" si="11"/>
        <v>144.6</v>
      </c>
      <c r="M36" s="120">
        <f t="shared" si="11"/>
        <v>0</v>
      </c>
      <c r="N36" s="120">
        <f t="shared" si="11"/>
        <v>0</v>
      </c>
      <c r="O36" s="120">
        <f t="shared" si="11"/>
        <v>0</v>
      </c>
      <c r="P36" s="120">
        <f t="shared" si="11"/>
        <v>0</v>
      </c>
      <c r="Q36" s="120">
        <f t="shared" si="11"/>
        <v>0</v>
      </c>
      <c r="R36" s="120">
        <f t="shared" si="11"/>
        <v>0</v>
      </c>
      <c r="S36" s="120">
        <f t="shared" si="11"/>
        <v>128.29</v>
      </c>
      <c r="T36" s="120">
        <f t="shared" si="11"/>
        <v>0</v>
      </c>
      <c r="U36" s="120">
        <f t="shared" si="11"/>
        <v>0</v>
      </c>
      <c r="V36" s="120">
        <f t="shared" si="11"/>
        <v>0</v>
      </c>
      <c r="W36" s="120">
        <f t="shared" si="11"/>
        <v>0</v>
      </c>
      <c r="X36" s="120">
        <f t="shared" si="11"/>
        <v>0</v>
      </c>
      <c r="Y36" s="120">
        <f t="shared" si="11"/>
        <v>0</v>
      </c>
      <c r="Z36" s="120">
        <f t="shared" si="11"/>
        <v>0</v>
      </c>
      <c r="AA36" s="120">
        <f t="shared" si="11"/>
        <v>0</v>
      </c>
      <c r="AB36" s="120">
        <f t="shared" si="11"/>
        <v>0</v>
      </c>
      <c r="AC36" s="120">
        <f t="shared" si="11"/>
        <v>0</v>
      </c>
      <c r="AD36" s="120">
        <f t="shared" si="11"/>
        <v>186.27</v>
      </c>
      <c r="AE36" s="120">
        <f t="shared" si="11"/>
        <v>0</v>
      </c>
      <c r="AF36" s="120">
        <f t="shared" si="11"/>
        <v>0</v>
      </c>
      <c r="AG36" s="120">
        <f t="shared" si="11"/>
        <v>0</v>
      </c>
      <c r="AH36" s="120">
        <f t="shared" si="11"/>
        <v>0</v>
      </c>
      <c r="AI36" s="150">
        <f t="shared" si="11"/>
        <v>0</v>
      </c>
      <c r="AJ36" s="120">
        <f t="shared" si="11"/>
        <v>223.58</v>
      </c>
      <c r="AK36" s="120">
        <f t="shared" si="11"/>
        <v>0</v>
      </c>
    </row>
    <row r="37" spans="2:37" ht="12">
      <c r="B37" s="341" t="s">
        <v>197</v>
      </c>
      <c r="C37" s="23" t="s">
        <v>31</v>
      </c>
      <c r="D37" s="109"/>
      <c r="E37" s="114">
        <f t="shared" si="4"/>
        <v>0</v>
      </c>
      <c r="F37" s="115">
        <f t="shared" si="2"/>
        <v>0</v>
      </c>
      <c r="G37" s="111"/>
      <c r="H37" s="110"/>
      <c r="I37" s="112"/>
      <c r="J37" s="110"/>
      <c r="K37" s="112"/>
      <c r="L37" s="111"/>
      <c r="M37" s="111"/>
      <c r="N37" s="110"/>
      <c r="O37" s="112"/>
      <c r="P37" s="110"/>
      <c r="Q37" s="112"/>
      <c r="R37" s="110"/>
      <c r="S37" s="110"/>
      <c r="T37" s="110"/>
      <c r="U37" s="112"/>
      <c r="V37" s="110"/>
      <c r="W37" s="112"/>
      <c r="X37" s="110"/>
      <c r="Y37" s="112"/>
      <c r="Z37" s="110"/>
      <c r="AA37" s="113"/>
      <c r="AB37" s="113"/>
      <c r="AC37" s="113"/>
      <c r="AD37" s="113"/>
      <c r="AE37" s="113"/>
      <c r="AF37" s="113"/>
      <c r="AG37" s="113"/>
      <c r="AH37" s="113"/>
      <c r="AI37" s="138"/>
      <c r="AJ37" s="113"/>
      <c r="AK37" s="113"/>
    </row>
    <row r="38" spans="2:37" ht="12">
      <c r="B38" s="341" t="s">
        <v>198</v>
      </c>
      <c r="C38" s="23" t="s">
        <v>65</v>
      </c>
      <c r="D38" s="109"/>
      <c r="E38" s="109">
        <f t="shared" si="4"/>
        <v>0</v>
      </c>
      <c r="F38" s="110">
        <f t="shared" si="2"/>
        <v>0</v>
      </c>
      <c r="G38" s="116"/>
      <c r="H38" s="115"/>
      <c r="I38" s="117"/>
      <c r="J38" s="115"/>
      <c r="K38" s="117"/>
      <c r="L38" s="116"/>
      <c r="M38" s="115"/>
      <c r="N38" s="137"/>
      <c r="O38" s="151"/>
      <c r="P38" s="137"/>
      <c r="Q38" s="151"/>
      <c r="R38" s="137"/>
      <c r="S38" s="137"/>
      <c r="T38" s="137"/>
      <c r="U38" s="152"/>
      <c r="V38" s="115"/>
      <c r="W38" s="116"/>
      <c r="X38" s="115"/>
      <c r="Y38" s="117"/>
      <c r="Z38" s="115"/>
      <c r="AA38" s="118"/>
      <c r="AB38" s="118"/>
      <c r="AC38" s="118"/>
      <c r="AD38" s="118"/>
      <c r="AE38" s="138"/>
      <c r="AF38" s="118"/>
      <c r="AG38" s="118"/>
      <c r="AH38" s="118"/>
      <c r="AI38" s="138"/>
      <c r="AJ38" s="138"/>
      <c r="AK38" s="138"/>
    </row>
    <row r="39" spans="2:37" ht="12">
      <c r="B39" s="336" t="s">
        <v>200</v>
      </c>
      <c r="C39" s="18" t="s">
        <v>32</v>
      </c>
      <c r="D39" s="114">
        <v>49.34</v>
      </c>
      <c r="E39" s="114">
        <f t="shared" si="4"/>
        <v>49.34</v>
      </c>
      <c r="F39" s="115">
        <f t="shared" si="2"/>
        <v>0</v>
      </c>
      <c r="G39" s="111"/>
      <c r="H39" s="110"/>
      <c r="I39" s="112"/>
      <c r="J39" s="110"/>
      <c r="K39" s="112"/>
      <c r="L39" s="111"/>
      <c r="M39" s="111"/>
      <c r="N39" s="115"/>
      <c r="O39" s="117"/>
      <c r="P39" s="115"/>
      <c r="Q39" s="117"/>
      <c r="R39" s="115"/>
      <c r="S39" s="115"/>
      <c r="T39" s="115"/>
      <c r="U39" s="147"/>
      <c r="V39" s="115"/>
      <c r="W39" s="112"/>
      <c r="X39" s="110"/>
      <c r="Y39" s="112"/>
      <c r="Z39" s="110"/>
      <c r="AA39" s="113"/>
      <c r="AB39" s="113"/>
      <c r="AC39" s="113"/>
      <c r="AD39" s="113"/>
      <c r="AE39" s="113"/>
      <c r="AF39" s="113"/>
      <c r="AG39" s="113"/>
      <c r="AH39" s="113"/>
      <c r="AI39" s="113"/>
      <c r="AJ39" s="113"/>
      <c r="AK39" s="113"/>
    </row>
    <row r="40" spans="2:37" ht="13.5" customHeight="1">
      <c r="B40" s="336" t="s">
        <v>199</v>
      </c>
      <c r="C40" s="18" t="s">
        <v>66</v>
      </c>
      <c r="D40" s="114">
        <v>-12.11</v>
      </c>
      <c r="E40" s="109">
        <f t="shared" si="4"/>
        <v>334.25</v>
      </c>
      <c r="F40" s="110">
        <f t="shared" si="2"/>
        <v>346.36</v>
      </c>
      <c r="G40" s="116"/>
      <c r="H40" s="115"/>
      <c r="I40" s="117"/>
      <c r="J40" s="115"/>
      <c r="K40" s="117"/>
      <c r="L40" s="116"/>
      <c r="M40" s="115"/>
      <c r="N40" s="110"/>
      <c r="O40" s="112"/>
      <c r="P40" s="110"/>
      <c r="Q40" s="112"/>
      <c r="R40" s="110"/>
      <c r="S40" s="110">
        <v>128.29</v>
      </c>
      <c r="T40" s="110"/>
      <c r="U40" s="112"/>
      <c r="V40" s="110"/>
      <c r="W40" s="116"/>
      <c r="X40" s="115"/>
      <c r="Y40" s="117"/>
      <c r="Z40" s="115"/>
      <c r="AA40" s="118"/>
      <c r="AB40" s="118"/>
      <c r="AC40" s="118"/>
      <c r="AD40" s="118">
        <v>186.27</v>
      </c>
      <c r="AE40" s="138"/>
      <c r="AF40" s="118"/>
      <c r="AG40" s="118"/>
      <c r="AH40" s="118"/>
      <c r="AI40" s="118"/>
      <c r="AJ40" s="138">
        <v>31.8</v>
      </c>
      <c r="AK40" s="138"/>
    </row>
    <row r="41" spans="2:37" ht="13.5" customHeight="1">
      <c r="B41" s="336" t="s">
        <v>201</v>
      </c>
      <c r="C41" s="25" t="s">
        <v>67</v>
      </c>
      <c r="D41" s="114"/>
      <c r="E41" s="114">
        <f t="shared" si="4"/>
        <v>0</v>
      </c>
      <c r="F41" s="115">
        <f t="shared" si="2"/>
        <v>0</v>
      </c>
      <c r="G41" s="116"/>
      <c r="H41" s="115"/>
      <c r="I41" s="117"/>
      <c r="J41" s="115"/>
      <c r="K41" s="117"/>
      <c r="L41" s="116"/>
      <c r="M41" s="115"/>
      <c r="N41" s="115"/>
      <c r="O41" s="117"/>
      <c r="P41" s="115"/>
      <c r="Q41" s="117"/>
      <c r="R41" s="115"/>
      <c r="S41" s="115"/>
      <c r="T41" s="115"/>
      <c r="U41" s="147"/>
      <c r="V41" s="115"/>
      <c r="W41" s="116"/>
      <c r="X41" s="115"/>
      <c r="Y41" s="117"/>
      <c r="Z41" s="115"/>
      <c r="AA41" s="118"/>
      <c r="AB41" s="118"/>
      <c r="AC41" s="118"/>
      <c r="AD41" s="118"/>
      <c r="AE41" s="138"/>
      <c r="AF41" s="118"/>
      <c r="AG41" s="118"/>
      <c r="AH41" s="118"/>
      <c r="AI41" s="118"/>
      <c r="AJ41" s="138"/>
      <c r="AK41" s="138"/>
    </row>
    <row r="42" spans="2:37" ht="12.75" thickBot="1">
      <c r="B42" s="344" t="s">
        <v>202</v>
      </c>
      <c r="C42" s="25" t="s">
        <v>33</v>
      </c>
      <c r="D42" s="109">
        <v>-926.44</v>
      </c>
      <c r="E42" s="109">
        <f t="shared" si="4"/>
        <v>-575.96</v>
      </c>
      <c r="F42" s="110">
        <f t="shared" si="2"/>
        <v>350.48</v>
      </c>
      <c r="G42" s="111">
        <v>14.1</v>
      </c>
      <c r="H42" s="110"/>
      <c r="I42" s="112"/>
      <c r="J42" s="110"/>
      <c r="K42" s="112"/>
      <c r="L42" s="111">
        <v>144.6</v>
      </c>
      <c r="M42" s="111"/>
      <c r="N42" s="110"/>
      <c r="O42" s="112"/>
      <c r="P42" s="110"/>
      <c r="Q42" s="112"/>
      <c r="R42" s="110"/>
      <c r="S42" s="110"/>
      <c r="T42" s="110"/>
      <c r="U42" s="112"/>
      <c r="V42" s="110"/>
      <c r="W42" s="112"/>
      <c r="X42" s="110"/>
      <c r="Y42" s="112"/>
      <c r="Z42" s="110"/>
      <c r="AA42" s="113"/>
      <c r="AB42" s="113"/>
      <c r="AC42" s="113"/>
      <c r="AD42" s="113"/>
      <c r="AE42" s="113"/>
      <c r="AF42" s="113"/>
      <c r="AG42" s="113"/>
      <c r="AH42" s="113"/>
      <c r="AI42" s="113"/>
      <c r="AJ42" s="113">
        <v>191.78</v>
      </c>
      <c r="AK42" s="113"/>
    </row>
    <row r="43" spans="2:37" s="14" customFormat="1" ht="17.25" customHeight="1" thickBot="1">
      <c r="B43" s="365" t="s">
        <v>51</v>
      </c>
      <c r="C43" s="28" t="s">
        <v>34</v>
      </c>
      <c r="D43" s="106">
        <v>6269676.3</v>
      </c>
      <c r="E43" s="106">
        <f t="shared" si="4"/>
        <v>10925039.21</v>
      </c>
      <c r="F43" s="366">
        <f t="shared" si="2"/>
        <v>4655362.91</v>
      </c>
      <c r="G43" s="106">
        <f aca="true" t="shared" si="12" ref="G43:AK43">G44+G52+G56+G67+G68+G53+G79+G80</f>
        <v>38120.14</v>
      </c>
      <c r="H43" s="153">
        <f t="shared" si="12"/>
        <v>428113.13999999996</v>
      </c>
      <c r="I43" s="153">
        <f t="shared" si="12"/>
        <v>398312.69</v>
      </c>
      <c r="J43" s="153">
        <f t="shared" si="12"/>
        <v>0</v>
      </c>
      <c r="K43" s="153">
        <f t="shared" si="12"/>
        <v>0</v>
      </c>
      <c r="L43" s="153">
        <f t="shared" si="12"/>
        <v>113373.05</v>
      </c>
      <c r="M43" s="153">
        <f t="shared" si="12"/>
        <v>282549.66000000003</v>
      </c>
      <c r="N43" s="153">
        <f t="shared" si="12"/>
        <v>0</v>
      </c>
      <c r="O43" s="153">
        <f t="shared" si="12"/>
        <v>148191.14</v>
      </c>
      <c r="P43" s="153">
        <f t="shared" si="12"/>
        <v>60049.16000000001</v>
      </c>
      <c r="Q43" s="153">
        <f t="shared" si="12"/>
        <v>0</v>
      </c>
      <c r="R43" s="153">
        <f t="shared" si="12"/>
        <v>0</v>
      </c>
      <c r="S43" s="153">
        <f t="shared" si="12"/>
        <v>59974.549999999996</v>
      </c>
      <c r="T43" s="153">
        <f t="shared" si="12"/>
        <v>93432.40999999997</v>
      </c>
      <c r="U43" s="153">
        <f t="shared" si="12"/>
        <v>164969.68</v>
      </c>
      <c r="V43" s="153">
        <f t="shared" si="12"/>
        <v>141388.58</v>
      </c>
      <c r="W43" s="153">
        <f t="shared" si="12"/>
        <v>37202.64</v>
      </c>
      <c r="X43" s="153">
        <f t="shared" si="12"/>
        <v>0</v>
      </c>
      <c r="Y43" s="153">
        <f t="shared" si="12"/>
        <v>0</v>
      </c>
      <c r="Z43" s="153">
        <f t="shared" si="12"/>
        <v>96521.88999999998</v>
      </c>
      <c r="AA43" s="153">
        <f t="shared" si="12"/>
        <v>107193.66</v>
      </c>
      <c r="AB43" s="153">
        <f t="shared" si="12"/>
        <v>169011.02000000002</v>
      </c>
      <c r="AC43" s="153">
        <f t="shared" si="12"/>
        <v>128350.62</v>
      </c>
      <c r="AD43" s="153">
        <f t="shared" si="12"/>
        <v>123317.51999999999</v>
      </c>
      <c r="AE43" s="153">
        <f t="shared" si="12"/>
        <v>0</v>
      </c>
      <c r="AF43" s="153">
        <f t="shared" si="12"/>
        <v>0</v>
      </c>
      <c r="AG43" s="153">
        <f t="shared" si="12"/>
        <v>167995.51</v>
      </c>
      <c r="AH43" s="153">
        <f t="shared" si="12"/>
        <v>856531.55</v>
      </c>
      <c r="AI43" s="153">
        <f t="shared" si="12"/>
        <v>813841.8700000001</v>
      </c>
      <c r="AJ43" s="153">
        <f t="shared" si="12"/>
        <v>118827.26999999999</v>
      </c>
      <c r="AK43" s="153">
        <f t="shared" si="12"/>
        <v>108095.16</v>
      </c>
    </row>
    <row r="44" spans="2:37" s="16" customFormat="1" ht="20.25" thickBot="1">
      <c r="B44" s="334" t="s">
        <v>68</v>
      </c>
      <c r="C44" s="33" t="s">
        <v>35</v>
      </c>
      <c r="D44" s="107">
        <v>5121045.18</v>
      </c>
      <c r="E44" s="107">
        <f>D44+F44</f>
        <v>8666644.629999999</v>
      </c>
      <c r="F44" s="169">
        <f>SUM(G44:AK44)</f>
        <v>3545599.4499999997</v>
      </c>
      <c r="G44" s="107">
        <f>SUM(G45:G51)</f>
        <v>45865.75</v>
      </c>
      <c r="H44" s="154">
        <f aca="true" t="shared" si="13" ref="H44:AK44">SUM(H45:H51)</f>
        <v>67014.65</v>
      </c>
      <c r="I44" s="154">
        <f t="shared" si="13"/>
        <v>244681.31</v>
      </c>
      <c r="J44" s="154">
        <f t="shared" si="13"/>
        <v>0</v>
      </c>
      <c r="K44" s="154">
        <f t="shared" si="13"/>
        <v>0</v>
      </c>
      <c r="L44" s="154">
        <f t="shared" si="13"/>
        <v>107580.55</v>
      </c>
      <c r="M44" s="154">
        <f t="shared" si="13"/>
        <v>220880.29</v>
      </c>
      <c r="N44" s="154">
        <f t="shared" si="13"/>
        <v>0</v>
      </c>
      <c r="O44" s="154">
        <f t="shared" si="13"/>
        <v>63664.380000000005</v>
      </c>
      <c r="P44" s="154">
        <f t="shared" si="13"/>
        <v>87770.54000000001</v>
      </c>
      <c r="Q44" s="154">
        <f t="shared" si="13"/>
        <v>0</v>
      </c>
      <c r="R44" s="154">
        <f t="shared" si="13"/>
        <v>0</v>
      </c>
      <c r="S44" s="154">
        <f t="shared" si="13"/>
        <v>56228.95999999999</v>
      </c>
      <c r="T44" s="154">
        <f t="shared" si="13"/>
        <v>415213.56999999995</v>
      </c>
      <c r="U44" s="154">
        <f t="shared" si="13"/>
        <v>73734.68</v>
      </c>
      <c r="V44" s="154">
        <f t="shared" si="13"/>
        <v>80706.44999999998</v>
      </c>
      <c r="W44" s="154">
        <f>SUM(W45:W51)</f>
        <v>5500.73</v>
      </c>
      <c r="X44" s="154">
        <f t="shared" si="13"/>
        <v>0</v>
      </c>
      <c r="Y44" s="154">
        <f t="shared" si="13"/>
        <v>0</v>
      </c>
      <c r="Z44" s="154">
        <f t="shared" si="13"/>
        <v>45974.619999999995</v>
      </c>
      <c r="AA44" s="154">
        <f t="shared" si="13"/>
        <v>55596.79</v>
      </c>
      <c r="AB44" s="154">
        <f t="shared" si="13"/>
        <v>93001.08</v>
      </c>
      <c r="AC44" s="154">
        <f t="shared" si="13"/>
        <v>106424.95999999999</v>
      </c>
      <c r="AD44" s="154">
        <f t="shared" si="13"/>
        <v>30164.28</v>
      </c>
      <c r="AE44" s="154">
        <f t="shared" si="13"/>
        <v>0</v>
      </c>
      <c r="AF44" s="154">
        <f t="shared" si="13"/>
        <v>0</v>
      </c>
      <c r="AG44" s="154">
        <f t="shared" si="13"/>
        <v>93767.7</v>
      </c>
      <c r="AH44" s="154">
        <f t="shared" si="13"/>
        <v>803927.77</v>
      </c>
      <c r="AI44" s="154">
        <f t="shared" si="13"/>
        <v>781320.81</v>
      </c>
      <c r="AJ44" s="154">
        <f t="shared" si="13"/>
        <v>24100.07</v>
      </c>
      <c r="AK44" s="154">
        <f t="shared" si="13"/>
        <v>42479.509999999995</v>
      </c>
    </row>
    <row r="45" spans="2:37" ht="12">
      <c r="B45" s="335" t="s">
        <v>69</v>
      </c>
      <c r="C45" s="34" t="s">
        <v>105</v>
      </c>
      <c r="D45" s="145">
        <v>2301895.35</v>
      </c>
      <c r="E45" s="145">
        <f t="shared" si="4"/>
        <v>3504639.7600000002</v>
      </c>
      <c r="F45" s="155">
        <f t="shared" si="2"/>
        <v>1202744.4100000001</v>
      </c>
      <c r="G45" s="155"/>
      <c r="H45" s="155"/>
      <c r="I45" s="155"/>
      <c r="J45" s="155"/>
      <c r="K45" s="156"/>
      <c r="L45" s="157">
        <v>437.97</v>
      </c>
      <c r="M45" s="157">
        <v>639.46</v>
      </c>
      <c r="N45" s="155"/>
      <c r="O45" s="156">
        <v>1314.9</v>
      </c>
      <c r="P45" s="155"/>
      <c r="Q45" s="155"/>
      <c r="R45" s="156"/>
      <c r="S45" s="155"/>
      <c r="T45" s="156"/>
      <c r="U45" s="155"/>
      <c r="V45" s="156"/>
      <c r="W45" s="155"/>
      <c r="X45" s="156"/>
      <c r="Y45" s="155"/>
      <c r="Z45" s="156"/>
      <c r="AA45" s="155"/>
      <c r="AB45" s="156"/>
      <c r="AC45" s="155"/>
      <c r="AD45" s="156"/>
      <c r="AE45" s="155"/>
      <c r="AF45" s="156"/>
      <c r="AG45" s="155"/>
      <c r="AH45" s="156">
        <v>600000</v>
      </c>
      <c r="AI45" s="155">
        <v>600000</v>
      </c>
      <c r="AJ45" s="156">
        <v>352.08</v>
      </c>
      <c r="AK45" s="155"/>
    </row>
    <row r="46" spans="2:37" ht="21.75" customHeight="1">
      <c r="B46" s="336" t="s">
        <v>70</v>
      </c>
      <c r="C46" s="3" t="s">
        <v>125</v>
      </c>
      <c r="D46" s="109">
        <v>381134</v>
      </c>
      <c r="E46" s="109">
        <f t="shared" si="4"/>
        <v>859513.6399999999</v>
      </c>
      <c r="F46" s="110">
        <f>SUM(G46:AK46)</f>
        <v>478379.63999999996</v>
      </c>
      <c r="G46" s="110">
        <v>2292.35</v>
      </c>
      <c r="H46" s="110">
        <v>6830.18</v>
      </c>
      <c r="I46" s="110">
        <v>10611.65</v>
      </c>
      <c r="J46" s="110"/>
      <c r="K46" s="112"/>
      <c r="L46" s="110">
        <v>7327.4</v>
      </c>
      <c r="M46" s="111">
        <v>3018.02</v>
      </c>
      <c r="N46" s="110"/>
      <c r="O46" s="112">
        <v>24879.02</v>
      </c>
      <c r="P46" s="110">
        <v>35049.83</v>
      </c>
      <c r="Q46" s="110"/>
      <c r="R46" s="112"/>
      <c r="S46" s="110">
        <v>-34424.8</v>
      </c>
      <c r="T46" s="112">
        <v>6366.31</v>
      </c>
      <c r="U46" s="110">
        <v>10366.02</v>
      </c>
      <c r="V46" s="112">
        <v>40879.45</v>
      </c>
      <c r="W46" s="110">
        <v>1494.53</v>
      </c>
      <c r="X46" s="112"/>
      <c r="Y46" s="110"/>
      <c r="Z46" s="112">
        <v>12116.57</v>
      </c>
      <c r="AA46" s="139">
        <v>9805.33</v>
      </c>
      <c r="AB46" s="158">
        <v>18362.57</v>
      </c>
      <c r="AC46" s="139">
        <v>90945.56</v>
      </c>
      <c r="AD46" s="158">
        <v>6461.24</v>
      </c>
      <c r="AE46" s="139"/>
      <c r="AF46" s="158"/>
      <c r="AG46" s="139">
        <v>43095.56</v>
      </c>
      <c r="AH46" s="158">
        <v>13507.14</v>
      </c>
      <c r="AI46" s="139">
        <v>133035.9</v>
      </c>
      <c r="AJ46" s="158">
        <v>12981.3</v>
      </c>
      <c r="AK46" s="139">
        <v>23378.51</v>
      </c>
    </row>
    <row r="47" spans="2:37" ht="13.5" customHeight="1">
      <c r="B47" s="347" t="s">
        <v>71</v>
      </c>
      <c r="C47" s="3" t="s">
        <v>124</v>
      </c>
      <c r="D47" s="114">
        <v>-71170.61</v>
      </c>
      <c r="E47" s="114">
        <f t="shared" si="4"/>
        <v>17426.919999999984</v>
      </c>
      <c r="F47" s="115">
        <f>SUM(G47:AK47)</f>
        <v>88597.52999999998</v>
      </c>
      <c r="G47" s="115"/>
      <c r="H47" s="115">
        <v>1123.4</v>
      </c>
      <c r="I47" s="115">
        <v>3126.28</v>
      </c>
      <c r="J47" s="115"/>
      <c r="K47" s="117"/>
      <c r="L47" s="115"/>
      <c r="M47" s="116"/>
      <c r="N47" s="115"/>
      <c r="O47" s="117">
        <v>2136.36</v>
      </c>
      <c r="P47" s="115">
        <v>636.6</v>
      </c>
      <c r="Q47" s="115"/>
      <c r="R47" s="117"/>
      <c r="S47" s="115">
        <v>74367.76</v>
      </c>
      <c r="T47" s="117"/>
      <c r="U47" s="115">
        <v>275.28</v>
      </c>
      <c r="V47" s="117">
        <v>1729.7</v>
      </c>
      <c r="W47" s="115"/>
      <c r="X47" s="117"/>
      <c r="Y47" s="115"/>
      <c r="Z47" s="117"/>
      <c r="AA47" s="138">
        <v>440.88</v>
      </c>
      <c r="AB47" s="159">
        <v>392.92</v>
      </c>
      <c r="AC47" s="138"/>
      <c r="AD47" s="159">
        <v>324.84</v>
      </c>
      <c r="AE47" s="138"/>
      <c r="AF47" s="159"/>
      <c r="AG47" s="138"/>
      <c r="AH47" s="159">
        <v>1520.53</v>
      </c>
      <c r="AI47" s="138">
        <v>1875.48</v>
      </c>
      <c r="AJ47" s="159">
        <v>647.5</v>
      </c>
      <c r="AK47" s="138"/>
    </row>
    <row r="48" spans="2:37" ht="20.25" customHeight="1">
      <c r="B48" s="386" t="s">
        <v>222</v>
      </c>
      <c r="C48" s="3" t="s">
        <v>227</v>
      </c>
      <c r="D48" s="114"/>
      <c r="E48" s="114">
        <f t="shared" si="4"/>
        <v>0</v>
      </c>
      <c r="F48" s="115">
        <f>SUM(G48:AK48)</f>
        <v>0</v>
      </c>
      <c r="G48" s="110"/>
      <c r="H48" s="110"/>
      <c r="I48" s="110">
        <v>312</v>
      </c>
      <c r="J48" s="110"/>
      <c r="K48" s="112"/>
      <c r="L48" s="110"/>
      <c r="M48" s="111"/>
      <c r="N48" s="110"/>
      <c r="O48" s="112"/>
      <c r="P48" s="110"/>
      <c r="Q48" s="110"/>
      <c r="R48" s="112"/>
      <c r="S48" s="110"/>
      <c r="T48" s="112"/>
      <c r="U48" s="110"/>
      <c r="V48" s="112"/>
      <c r="W48" s="110"/>
      <c r="X48" s="112"/>
      <c r="Y48" s="110"/>
      <c r="Z48" s="112">
        <v>-312</v>
      </c>
      <c r="AA48" s="139"/>
      <c r="AB48" s="158"/>
      <c r="AC48" s="139"/>
      <c r="AD48" s="158"/>
      <c r="AE48" s="139"/>
      <c r="AF48" s="158"/>
      <c r="AG48" s="139"/>
      <c r="AH48" s="158"/>
      <c r="AI48" s="139"/>
      <c r="AJ48" s="158"/>
      <c r="AK48" s="139"/>
    </row>
    <row r="49" spans="2:37" ht="19.5">
      <c r="B49" s="344" t="s">
        <v>72</v>
      </c>
      <c r="C49" s="364" t="s">
        <v>102</v>
      </c>
      <c r="D49" s="109">
        <v>314786.8</v>
      </c>
      <c r="E49" s="109">
        <f t="shared" si="4"/>
        <v>490087.89999999997</v>
      </c>
      <c r="F49" s="110">
        <f t="shared" si="2"/>
        <v>175301.09999999998</v>
      </c>
      <c r="G49" s="110">
        <v>12000</v>
      </c>
      <c r="H49" s="110">
        <v>6123.76</v>
      </c>
      <c r="I49" s="110">
        <v>1213.73</v>
      </c>
      <c r="J49" s="110"/>
      <c r="K49" s="112"/>
      <c r="L49" s="110">
        <v>2749.8</v>
      </c>
      <c r="M49" s="111">
        <v>27752</v>
      </c>
      <c r="N49" s="110"/>
      <c r="O49" s="112">
        <v>4909.6</v>
      </c>
      <c r="P49" s="110">
        <v>10693.5</v>
      </c>
      <c r="Q49" s="110"/>
      <c r="R49" s="112"/>
      <c r="S49" s="110">
        <v>9428</v>
      </c>
      <c r="T49" s="112">
        <v>18154.5</v>
      </c>
      <c r="U49" s="110">
        <v>13002</v>
      </c>
      <c r="V49" s="112">
        <v>3308.7</v>
      </c>
      <c r="W49" s="110"/>
      <c r="X49" s="112"/>
      <c r="Y49" s="110"/>
      <c r="Z49" s="112">
        <v>12642</v>
      </c>
      <c r="AA49" s="139">
        <v>15300.5</v>
      </c>
      <c r="AB49" s="158">
        <v>13145.59</v>
      </c>
      <c r="AC49" s="139">
        <v>4800</v>
      </c>
      <c r="AD49" s="158">
        <v>1161</v>
      </c>
      <c r="AE49" s="139"/>
      <c r="AF49" s="158"/>
      <c r="AG49" s="139">
        <v>2330.4</v>
      </c>
      <c r="AH49" s="158">
        <v>12836.02</v>
      </c>
      <c r="AI49" s="139">
        <v>3750</v>
      </c>
      <c r="AJ49" s="158"/>
      <c r="AK49" s="139"/>
    </row>
    <row r="50" spans="2:67" s="48" customFormat="1" ht="12.75" customHeight="1">
      <c r="B50" s="336" t="s">
        <v>73</v>
      </c>
      <c r="C50" s="35" t="s">
        <v>127</v>
      </c>
      <c r="D50" s="140">
        <v>28311</v>
      </c>
      <c r="E50" s="140">
        <f t="shared" si="4"/>
        <v>369819.66</v>
      </c>
      <c r="F50" s="141">
        <f t="shared" si="2"/>
        <v>341508.66</v>
      </c>
      <c r="G50" s="141"/>
      <c r="H50" s="141"/>
      <c r="I50" s="141">
        <v>12253</v>
      </c>
      <c r="J50" s="141"/>
      <c r="K50" s="160"/>
      <c r="L50" s="141"/>
      <c r="M50" s="142"/>
      <c r="N50" s="141"/>
      <c r="O50" s="160"/>
      <c r="P50" s="141"/>
      <c r="Q50" s="141"/>
      <c r="R50" s="160"/>
      <c r="S50" s="141"/>
      <c r="T50" s="160">
        <v>307771.66</v>
      </c>
      <c r="U50" s="141"/>
      <c r="V50" s="160"/>
      <c r="W50" s="141"/>
      <c r="X50" s="160"/>
      <c r="Y50" s="141"/>
      <c r="Z50" s="160">
        <v>11218</v>
      </c>
      <c r="AA50" s="161">
        <v>9000</v>
      </c>
      <c r="AB50" s="162"/>
      <c r="AC50" s="161"/>
      <c r="AD50" s="162"/>
      <c r="AE50" s="161"/>
      <c r="AF50" s="162"/>
      <c r="AG50" s="161"/>
      <c r="AH50" s="162"/>
      <c r="AI50" s="161"/>
      <c r="AJ50" s="162"/>
      <c r="AK50" s="161">
        <v>1266</v>
      </c>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row>
    <row r="51" spans="2:67" ht="13.5" customHeight="1" thickBot="1">
      <c r="B51" s="345" t="s">
        <v>50</v>
      </c>
      <c r="C51" s="36" t="s">
        <v>74</v>
      </c>
      <c r="D51" s="109">
        <v>2166088.64</v>
      </c>
      <c r="E51" s="109">
        <f t="shared" si="4"/>
        <v>3425156.75</v>
      </c>
      <c r="F51" s="119">
        <f t="shared" si="2"/>
        <v>1259068.1099999999</v>
      </c>
      <c r="G51" s="110">
        <v>31573.4</v>
      </c>
      <c r="H51" s="119">
        <v>52937.31</v>
      </c>
      <c r="I51" s="119">
        <v>217164.65</v>
      </c>
      <c r="J51" s="119"/>
      <c r="K51" s="112"/>
      <c r="L51" s="119">
        <v>97065.38</v>
      </c>
      <c r="M51" s="111">
        <v>189470.81</v>
      </c>
      <c r="N51" s="119"/>
      <c r="O51" s="112">
        <v>30424.5</v>
      </c>
      <c r="P51" s="110">
        <v>41390.61</v>
      </c>
      <c r="Q51" s="119"/>
      <c r="R51" s="112"/>
      <c r="S51" s="119">
        <v>6858</v>
      </c>
      <c r="T51" s="112">
        <v>82921.1</v>
      </c>
      <c r="U51" s="119">
        <v>50091.38</v>
      </c>
      <c r="V51" s="112">
        <v>34788.6</v>
      </c>
      <c r="W51" s="119">
        <v>4006.2</v>
      </c>
      <c r="X51" s="112"/>
      <c r="Y51" s="119"/>
      <c r="Z51" s="112">
        <v>10310.05</v>
      </c>
      <c r="AA51" s="139">
        <v>21050.08</v>
      </c>
      <c r="AB51" s="158">
        <v>61100</v>
      </c>
      <c r="AC51" s="139">
        <v>10679.4</v>
      </c>
      <c r="AD51" s="158">
        <v>22217.2</v>
      </c>
      <c r="AE51" s="139"/>
      <c r="AF51" s="158"/>
      <c r="AG51" s="139">
        <v>48341.74</v>
      </c>
      <c r="AH51" s="158">
        <v>176064.08</v>
      </c>
      <c r="AI51" s="139">
        <v>42659.43</v>
      </c>
      <c r="AJ51" s="158">
        <v>10119.19</v>
      </c>
      <c r="AK51" s="139">
        <v>17835</v>
      </c>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row>
    <row r="52" spans="2:37" s="16" customFormat="1" ht="15" customHeight="1" thickBot="1">
      <c r="B52" s="348" t="s">
        <v>75</v>
      </c>
      <c r="C52" s="49" t="s">
        <v>10</v>
      </c>
      <c r="D52" s="163">
        <v>31776.04</v>
      </c>
      <c r="E52" s="107">
        <f t="shared" si="4"/>
        <v>98485.85</v>
      </c>
      <c r="F52" s="108">
        <f t="shared" si="2"/>
        <v>66709.81</v>
      </c>
      <c r="G52" s="108"/>
      <c r="H52" s="108">
        <v>3.69</v>
      </c>
      <c r="I52" s="108">
        <v>208</v>
      </c>
      <c r="J52" s="108"/>
      <c r="K52" s="164"/>
      <c r="L52" s="165"/>
      <c r="M52" s="165">
        <v>2553.97</v>
      </c>
      <c r="N52" s="166"/>
      <c r="O52" s="164">
        <v>471.76</v>
      </c>
      <c r="P52" s="108"/>
      <c r="Q52" s="164"/>
      <c r="R52" s="166"/>
      <c r="S52" s="166"/>
      <c r="T52" s="166"/>
      <c r="U52" s="164"/>
      <c r="V52" s="166">
        <v>817.88</v>
      </c>
      <c r="W52" s="164"/>
      <c r="X52" s="166"/>
      <c r="Y52" s="165"/>
      <c r="Z52" s="165">
        <v>237.77</v>
      </c>
      <c r="AA52" s="167">
        <v>1276</v>
      </c>
      <c r="AB52" s="168">
        <v>75.25</v>
      </c>
      <c r="AC52" s="167"/>
      <c r="AD52" s="168">
        <v>1753.2</v>
      </c>
      <c r="AE52" s="167"/>
      <c r="AF52" s="168"/>
      <c r="AG52" s="167">
        <v>173.32</v>
      </c>
      <c r="AH52" s="168">
        <v>600</v>
      </c>
      <c r="AI52" s="167">
        <v>621.77</v>
      </c>
      <c r="AJ52" s="168">
        <v>57917.2</v>
      </c>
      <c r="AK52" s="167"/>
    </row>
    <row r="53" spans="2:37" s="16" customFormat="1" ht="15" customHeight="1">
      <c r="B53" s="348" t="s">
        <v>134</v>
      </c>
      <c r="C53" s="49" t="s">
        <v>135</v>
      </c>
      <c r="D53" s="163">
        <v>43160</v>
      </c>
      <c r="E53" s="163">
        <f t="shared" si="4"/>
        <v>103160</v>
      </c>
      <c r="F53" s="169">
        <f t="shared" si="2"/>
        <v>60000</v>
      </c>
      <c r="G53" s="166">
        <f>SUM(G54:G55)</f>
        <v>0</v>
      </c>
      <c r="H53" s="164">
        <f aca="true" t="shared" si="14" ref="H53:AK53">SUM(H54:H55)</f>
        <v>0</v>
      </c>
      <c r="I53" s="166">
        <f t="shared" si="14"/>
        <v>20000</v>
      </c>
      <c r="J53" s="170">
        <f t="shared" si="14"/>
        <v>0</v>
      </c>
      <c r="K53" s="170">
        <f t="shared" si="14"/>
        <v>0</v>
      </c>
      <c r="L53" s="170">
        <f t="shared" si="14"/>
        <v>0</v>
      </c>
      <c r="M53" s="170">
        <f t="shared" si="14"/>
        <v>0</v>
      </c>
      <c r="N53" s="170">
        <f t="shared" si="14"/>
        <v>0</v>
      </c>
      <c r="O53" s="170">
        <f t="shared" si="14"/>
        <v>0</v>
      </c>
      <c r="P53" s="170">
        <f t="shared" si="14"/>
        <v>0</v>
      </c>
      <c r="Q53" s="170">
        <f t="shared" si="14"/>
        <v>0</v>
      </c>
      <c r="R53" s="170">
        <f t="shared" si="14"/>
        <v>0</v>
      </c>
      <c r="S53" s="170">
        <f t="shared" si="14"/>
        <v>0</v>
      </c>
      <c r="T53" s="170">
        <f t="shared" si="14"/>
        <v>0</v>
      </c>
      <c r="U53" s="170">
        <f t="shared" si="14"/>
        <v>0</v>
      </c>
      <c r="V53" s="170">
        <f t="shared" si="14"/>
        <v>0</v>
      </c>
      <c r="W53" s="170">
        <f t="shared" si="14"/>
        <v>0</v>
      </c>
      <c r="X53" s="170">
        <f t="shared" si="14"/>
        <v>0</v>
      </c>
      <c r="Y53" s="170">
        <f t="shared" si="14"/>
        <v>0</v>
      </c>
      <c r="Z53" s="170">
        <f t="shared" si="14"/>
        <v>0</v>
      </c>
      <c r="AA53" s="170">
        <f t="shared" si="14"/>
        <v>0</v>
      </c>
      <c r="AB53" s="170">
        <f t="shared" si="14"/>
        <v>0</v>
      </c>
      <c r="AC53" s="170">
        <f t="shared" si="14"/>
        <v>0</v>
      </c>
      <c r="AD53" s="170">
        <f t="shared" si="14"/>
        <v>0</v>
      </c>
      <c r="AE53" s="170">
        <f t="shared" si="14"/>
        <v>0</v>
      </c>
      <c r="AF53" s="170">
        <f t="shared" si="14"/>
        <v>0</v>
      </c>
      <c r="AG53" s="170">
        <f t="shared" si="14"/>
        <v>0</v>
      </c>
      <c r="AH53" s="170">
        <f t="shared" si="14"/>
        <v>20000</v>
      </c>
      <c r="AI53" s="170">
        <f t="shared" si="14"/>
        <v>20000</v>
      </c>
      <c r="AJ53" s="170">
        <f t="shared" si="14"/>
        <v>0</v>
      </c>
      <c r="AK53" s="170">
        <f t="shared" si="14"/>
        <v>0</v>
      </c>
    </row>
    <row r="54" spans="2:37" ht="12.75" customHeight="1">
      <c r="B54" s="336" t="s">
        <v>76</v>
      </c>
      <c r="C54" s="18" t="s">
        <v>113</v>
      </c>
      <c r="D54" s="114">
        <v>43160</v>
      </c>
      <c r="E54" s="114">
        <f t="shared" si="4"/>
        <v>103160</v>
      </c>
      <c r="F54" s="115">
        <f t="shared" si="2"/>
        <v>60000</v>
      </c>
      <c r="G54" s="115"/>
      <c r="H54" s="117"/>
      <c r="I54" s="115">
        <v>20000</v>
      </c>
      <c r="J54" s="115"/>
      <c r="K54" s="116"/>
      <c r="L54" s="116"/>
      <c r="M54" s="116"/>
      <c r="N54" s="115"/>
      <c r="O54" s="117"/>
      <c r="P54" s="115"/>
      <c r="Q54" s="117"/>
      <c r="R54" s="115"/>
      <c r="S54" s="115"/>
      <c r="T54" s="115"/>
      <c r="U54" s="117"/>
      <c r="V54" s="115"/>
      <c r="W54" s="117"/>
      <c r="X54" s="115"/>
      <c r="Y54" s="116"/>
      <c r="Z54" s="115"/>
      <c r="AA54" s="118"/>
      <c r="AB54" s="118"/>
      <c r="AC54" s="118"/>
      <c r="AD54" s="118"/>
      <c r="AE54" s="118"/>
      <c r="AF54" s="118"/>
      <c r="AG54" s="118"/>
      <c r="AH54" s="118">
        <v>20000</v>
      </c>
      <c r="AI54" s="118">
        <v>20000</v>
      </c>
      <c r="AJ54" s="118"/>
      <c r="AK54" s="118"/>
    </row>
    <row r="55" spans="2:37" ht="13.5" customHeight="1" thickBot="1">
      <c r="B55" s="349" t="s">
        <v>77</v>
      </c>
      <c r="C55" s="36" t="s">
        <v>112</v>
      </c>
      <c r="D55" s="171"/>
      <c r="E55" s="171">
        <f t="shared" si="4"/>
        <v>0</v>
      </c>
      <c r="F55" s="110">
        <f t="shared" si="2"/>
        <v>0</v>
      </c>
      <c r="G55" s="119"/>
      <c r="H55" s="172"/>
      <c r="I55" s="119"/>
      <c r="J55" s="119"/>
      <c r="K55" s="173"/>
      <c r="L55" s="173"/>
      <c r="M55" s="173"/>
      <c r="N55" s="119"/>
      <c r="O55" s="172"/>
      <c r="P55" s="119"/>
      <c r="Q55" s="172"/>
      <c r="R55" s="119"/>
      <c r="S55" s="119"/>
      <c r="T55" s="119"/>
      <c r="U55" s="172"/>
      <c r="V55" s="119"/>
      <c r="W55" s="172"/>
      <c r="X55" s="119"/>
      <c r="Y55" s="173"/>
      <c r="Z55" s="119"/>
      <c r="AA55" s="174"/>
      <c r="AB55" s="174"/>
      <c r="AC55" s="174"/>
      <c r="AD55" s="174"/>
      <c r="AE55" s="174"/>
      <c r="AF55" s="174"/>
      <c r="AG55" s="174"/>
      <c r="AH55" s="174"/>
      <c r="AI55" s="174"/>
      <c r="AJ55" s="174"/>
      <c r="AK55" s="174"/>
    </row>
    <row r="56" spans="2:37" s="16" customFormat="1" ht="15" customHeight="1">
      <c r="B56" s="350" t="s">
        <v>78</v>
      </c>
      <c r="C56" s="50" t="s">
        <v>79</v>
      </c>
      <c r="D56" s="175"/>
      <c r="E56" s="176">
        <f t="shared" si="4"/>
        <v>11095</v>
      </c>
      <c r="F56" s="166">
        <f t="shared" si="2"/>
        <v>11095</v>
      </c>
      <c r="G56" s="177">
        <f>SUM(G57:G66)</f>
        <v>0</v>
      </c>
      <c r="H56" s="178">
        <f aca="true" t="shared" si="15" ref="H56:AK56">SUM(H57:H66)</f>
        <v>0</v>
      </c>
      <c r="I56" s="177">
        <f t="shared" si="15"/>
        <v>0</v>
      </c>
      <c r="J56" s="177">
        <f t="shared" si="15"/>
        <v>0</v>
      </c>
      <c r="K56" s="177">
        <f t="shared" si="15"/>
        <v>0</v>
      </c>
      <c r="L56" s="177">
        <f t="shared" si="15"/>
        <v>0</v>
      </c>
      <c r="M56" s="177">
        <f t="shared" si="15"/>
        <v>0</v>
      </c>
      <c r="N56" s="177">
        <f t="shared" si="15"/>
        <v>0</v>
      </c>
      <c r="O56" s="177">
        <f t="shared" si="15"/>
        <v>0</v>
      </c>
      <c r="P56" s="177">
        <f t="shared" si="15"/>
        <v>0</v>
      </c>
      <c r="Q56" s="177">
        <f t="shared" si="15"/>
        <v>0</v>
      </c>
      <c r="R56" s="177">
        <f t="shared" si="15"/>
        <v>0</v>
      </c>
      <c r="S56" s="177">
        <f t="shared" si="15"/>
        <v>11095</v>
      </c>
      <c r="T56" s="177">
        <f t="shared" si="15"/>
        <v>0</v>
      </c>
      <c r="U56" s="177">
        <f t="shared" si="15"/>
        <v>0</v>
      </c>
      <c r="V56" s="177">
        <f t="shared" si="15"/>
        <v>0</v>
      </c>
      <c r="W56" s="177">
        <f t="shared" si="15"/>
        <v>0</v>
      </c>
      <c r="X56" s="177">
        <f t="shared" si="15"/>
        <v>0</v>
      </c>
      <c r="Y56" s="177">
        <f t="shared" si="15"/>
        <v>0</v>
      </c>
      <c r="Z56" s="177">
        <f t="shared" si="15"/>
        <v>0</v>
      </c>
      <c r="AA56" s="177">
        <f t="shared" si="15"/>
        <v>0</v>
      </c>
      <c r="AB56" s="177">
        <f t="shared" si="15"/>
        <v>0</v>
      </c>
      <c r="AC56" s="177">
        <f t="shared" si="15"/>
        <v>0</v>
      </c>
      <c r="AD56" s="177">
        <f t="shared" si="15"/>
        <v>0</v>
      </c>
      <c r="AE56" s="177">
        <f t="shared" si="15"/>
        <v>0</v>
      </c>
      <c r="AF56" s="177">
        <f t="shared" si="15"/>
        <v>0</v>
      </c>
      <c r="AG56" s="177">
        <f t="shared" si="15"/>
        <v>0</v>
      </c>
      <c r="AH56" s="177">
        <f t="shared" si="15"/>
        <v>0</v>
      </c>
      <c r="AI56" s="177">
        <f t="shared" si="15"/>
        <v>0</v>
      </c>
      <c r="AJ56" s="177">
        <f t="shared" si="15"/>
        <v>0</v>
      </c>
      <c r="AK56" s="177">
        <f t="shared" si="15"/>
        <v>0</v>
      </c>
    </row>
    <row r="57" spans="2:37" ht="5.25" customHeight="1">
      <c r="B57" s="341" t="s">
        <v>80</v>
      </c>
      <c r="C57" s="45" t="s">
        <v>81</v>
      </c>
      <c r="D57" s="148"/>
      <c r="E57" s="114">
        <f t="shared" si="4"/>
        <v>0</v>
      </c>
      <c r="F57" s="115">
        <f t="shared" si="2"/>
        <v>0</v>
      </c>
      <c r="G57" s="115"/>
      <c r="H57" s="117"/>
      <c r="I57" s="110"/>
      <c r="J57" s="110"/>
      <c r="K57" s="111"/>
      <c r="L57" s="111"/>
      <c r="M57" s="111"/>
      <c r="N57" s="110"/>
      <c r="O57" s="179"/>
      <c r="P57" s="137"/>
      <c r="Q57" s="151"/>
      <c r="R57" s="137"/>
      <c r="S57" s="137"/>
      <c r="T57" s="137"/>
      <c r="U57" s="151"/>
      <c r="V57" s="137"/>
      <c r="W57" s="151"/>
      <c r="X57" s="137"/>
      <c r="Y57" s="179"/>
      <c r="Z57" s="137"/>
      <c r="AA57" s="143"/>
      <c r="AB57" s="180"/>
      <c r="AC57" s="143"/>
      <c r="AD57" s="143"/>
      <c r="AE57" s="143"/>
      <c r="AF57" s="180"/>
      <c r="AG57" s="143"/>
      <c r="AH57" s="143"/>
      <c r="AI57" s="143"/>
      <c r="AJ57" s="180"/>
      <c r="AK57" s="143"/>
    </row>
    <row r="58" spans="2:37" ht="4.5" customHeight="1">
      <c r="B58" s="351" t="s">
        <v>83</v>
      </c>
      <c r="C58" s="32" t="s">
        <v>123</v>
      </c>
      <c r="D58" s="114"/>
      <c r="E58" s="109">
        <f t="shared" si="4"/>
        <v>0</v>
      </c>
      <c r="F58" s="110">
        <f t="shared" si="2"/>
        <v>0</v>
      </c>
      <c r="G58" s="115"/>
      <c r="H58" s="117"/>
      <c r="I58" s="115"/>
      <c r="J58" s="115"/>
      <c r="K58" s="116"/>
      <c r="L58" s="116"/>
      <c r="M58" s="116"/>
      <c r="N58" s="115"/>
      <c r="O58" s="117"/>
      <c r="P58" s="115"/>
      <c r="Q58" s="117"/>
      <c r="R58" s="115"/>
      <c r="S58" s="115"/>
      <c r="T58" s="115"/>
      <c r="U58" s="117"/>
      <c r="V58" s="115"/>
      <c r="W58" s="117"/>
      <c r="X58" s="115"/>
      <c r="Y58" s="116"/>
      <c r="Z58" s="115"/>
      <c r="AA58" s="118"/>
      <c r="AB58" s="118"/>
      <c r="AC58" s="118"/>
      <c r="AD58" s="118"/>
      <c r="AE58" s="118"/>
      <c r="AF58" s="118"/>
      <c r="AG58" s="118"/>
      <c r="AH58" s="118"/>
      <c r="AI58" s="118"/>
      <c r="AJ58" s="118"/>
      <c r="AK58" s="118"/>
    </row>
    <row r="59" spans="2:37" ht="13.5" customHeight="1" hidden="1">
      <c r="B59" s="352" t="s">
        <v>84</v>
      </c>
      <c r="C59" s="46" t="s">
        <v>122</v>
      </c>
      <c r="D59" s="114"/>
      <c r="E59" s="114">
        <f t="shared" si="4"/>
        <v>0</v>
      </c>
      <c r="F59" s="115">
        <f t="shared" si="2"/>
        <v>0</v>
      </c>
      <c r="G59" s="115"/>
      <c r="H59" s="117"/>
      <c r="I59" s="110"/>
      <c r="J59" s="110"/>
      <c r="K59" s="111"/>
      <c r="L59" s="111"/>
      <c r="M59" s="111"/>
      <c r="N59" s="110"/>
      <c r="O59" s="111"/>
      <c r="P59" s="110"/>
      <c r="Q59" s="112"/>
      <c r="R59" s="110"/>
      <c r="S59" s="110"/>
      <c r="T59" s="110"/>
      <c r="U59" s="112"/>
      <c r="V59" s="110"/>
      <c r="W59" s="112"/>
      <c r="X59" s="110"/>
      <c r="Y59" s="111"/>
      <c r="Z59" s="110"/>
      <c r="AA59" s="113"/>
      <c r="AB59" s="139"/>
      <c r="AC59" s="113"/>
      <c r="AD59" s="113"/>
      <c r="AE59" s="113"/>
      <c r="AF59" s="139"/>
      <c r="AG59" s="113"/>
      <c r="AH59" s="113"/>
      <c r="AI59" s="113"/>
      <c r="AJ59" s="139"/>
      <c r="AK59" s="113"/>
    </row>
    <row r="60" spans="2:37" ht="19.5" customHeight="1">
      <c r="B60" s="353" t="s">
        <v>85</v>
      </c>
      <c r="C60" s="43" t="s">
        <v>119</v>
      </c>
      <c r="D60" s="114"/>
      <c r="E60" s="109">
        <f t="shared" si="4"/>
        <v>11095</v>
      </c>
      <c r="F60" s="110">
        <f t="shared" si="2"/>
        <v>11095</v>
      </c>
      <c r="G60" s="115"/>
      <c r="H60" s="117"/>
      <c r="I60" s="115"/>
      <c r="J60" s="115"/>
      <c r="K60" s="116"/>
      <c r="L60" s="116"/>
      <c r="M60" s="116"/>
      <c r="N60" s="115"/>
      <c r="O60" s="116"/>
      <c r="P60" s="115"/>
      <c r="Q60" s="117"/>
      <c r="R60" s="115"/>
      <c r="S60" s="115">
        <v>11095</v>
      </c>
      <c r="T60" s="115"/>
      <c r="U60" s="117"/>
      <c r="V60" s="115"/>
      <c r="W60" s="117"/>
      <c r="X60" s="115"/>
      <c r="Y60" s="116"/>
      <c r="Z60" s="115"/>
      <c r="AA60" s="118"/>
      <c r="AB60" s="118"/>
      <c r="AC60" s="118"/>
      <c r="AD60" s="118"/>
      <c r="AE60" s="118"/>
      <c r="AF60" s="118"/>
      <c r="AG60" s="118"/>
      <c r="AH60" s="118"/>
      <c r="AI60" s="118"/>
      <c r="AJ60" s="118"/>
      <c r="AK60" s="118"/>
    </row>
    <row r="61" spans="2:37" ht="9" customHeight="1" thickBot="1">
      <c r="B61" s="353" t="s">
        <v>86</v>
      </c>
      <c r="C61" s="43" t="s">
        <v>126</v>
      </c>
      <c r="D61" s="114"/>
      <c r="E61" s="114">
        <f t="shared" si="4"/>
        <v>0</v>
      </c>
      <c r="F61" s="115">
        <f t="shared" si="2"/>
        <v>0</v>
      </c>
      <c r="G61" s="115"/>
      <c r="H61" s="117"/>
      <c r="I61" s="110"/>
      <c r="J61" s="110"/>
      <c r="K61" s="111"/>
      <c r="L61" s="111"/>
      <c r="M61" s="111"/>
      <c r="N61" s="110"/>
      <c r="O61" s="112"/>
      <c r="P61" s="110"/>
      <c r="Q61" s="112"/>
      <c r="R61" s="110"/>
      <c r="S61" s="110"/>
      <c r="T61" s="125"/>
      <c r="U61" s="126"/>
      <c r="V61" s="125"/>
      <c r="W61" s="126"/>
      <c r="X61" s="125"/>
      <c r="Y61" s="181"/>
      <c r="Z61" s="125"/>
      <c r="AA61" s="127"/>
      <c r="AB61" s="182"/>
      <c r="AC61" s="127"/>
      <c r="AD61" s="127"/>
      <c r="AE61" s="127"/>
      <c r="AF61" s="182"/>
      <c r="AG61" s="127"/>
      <c r="AH61" s="127"/>
      <c r="AI61" s="127"/>
      <c r="AJ61" s="182"/>
      <c r="AK61" s="127"/>
    </row>
    <row r="62" spans="2:37" ht="12" customHeight="1" hidden="1" thickBot="1">
      <c r="B62" s="336" t="s">
        <v>87</v>
      </c>
      <c r="C62" s="35" t="s">
        <v>118</v>
      </c>
      <c r="D62" s="114"/>
      <c r="E62" s="109">
        <f t="shared" si="4"/>
        <v>0</v>
      </c>
      <c r="F62" s="110">
        <f t="shared" si="2"/>
        <v>0</v>
      </c>
      <c r="G62" s="115"/>
      <c r="H62" s="117"/>
      <c r="I62" s="115"/>
      <c r="J62" s="115"/>
      <c r="K62" s="116"/>
      <c r="L62" s="116"/>
      <c r="M62" s="116"/>
      <c r="N62" s="115"/>
      <c r="O62" s="117"/>
      <c r="P62" s="115"/>
      <c r="Q62" s="117"/>
      <c r="R62" s="115"/>
      <c r="S62" s="115"/>
      <c r="T62" s="125"/>
      <c r="U62" s="126"/>
      <c r="V62" s="125"/>
      <c r="W62" s="126"/>
      <c r="X62" s="125"/>
      <c r="Y62" s="116"/>
      <c r="Z62" s="115"/>
      <c r="AA62" s="118"/>
      <c r="AB62" s="113"/>
      <c r="AC62" s="113"/>
      <c r="AD62" s="113"/>
      <c r="AE62" s="113"/>
      <c r="AF62" s="113"/>
      <c r="AG62" s="113"/>
      <c r="AH62" s="113"/>
      <c r="AI62" s="113"/>
      <c r="AJ62" s="113"/>
      <c r="AK62" s="113"/>
    </row>
    <row r="63" spans="2:37" ht="12" customHeight="1" hidden="1" thickBot="1">
      <c r="B63" s="336" t="s">
        <v>88</v>
      </c>
      <c r="C63" s="35" t="s">
        <v>117</v>
      </c>
      <c r="D63" s="114"/>
      <c r="E63" s="114">
        <f t="shared" si="4"/>
        <v>0</v>
      </c>
      <c r="F63" s="115">
        <f t="shared" si="2"/>
        <v>0</v>
      </c>
      <c r="G63" s="110"/>
      <c r="H63" s="112"/>
      <c r="I63" s="110"/>
      <c r="J63" s="110"/>
      <c r="K63" s="111"/>
      <c r="L63" s="179"/>
      <c r="M63" s="111"/>
      <c r="N63" s="110"/>
      <c r="O63" s="112"/>
      <c r="P63" s="110"/>
      <c r="Q63" s="112"/>
      <c r="R63" s="110"/>
      <c r="S63" s="110"/>
      <c r="T63" s="110"/>
      <c r="U63" s="112"/>
      <c r="V63" s="110"/>
      <c r="W63" s="112"/>
      <c r="X63" s="110"/>
      <c r="Y63" s="111"/>
      <c r="Z63" s="110"/>
      <c r="AA63" s="113"/>
      <c r="AB63" s="180"/>
      <c r="AC63" s="143"/>
      <c r="AD63" s="143"/>
      <c r="AE63" s="143"/>
      <c r="AF63" s="138"/>
      <c r="AG63" s="118"/>
      <c r="AH63" s="118"/>
      <c r="AI63" s="118"/>
      <c r="AJ63" s="138"/>
      <c r="AK63" s="118"/>
    </row>
    <row r="64" spans="2:37" ht="15" customHeight="1" hidden="1" thickBot="1">
      <c r="B64" s="354" t="s">
        <v>131</v>
      </c>
      <c r="C64" s="44" t="s">
        <v>120</v>
      </c>
      <c r="D64" s="114"/>
      <c r="E64" s="109">
        <f t="shared" si="4"/>
        <v>0</v>
      </c>
      <c r="F64" s="110">
        <f t="shared" si="2"/>
        <v>0</v>
      </c>
      <c r="G64" s="115"/>
      <c r="H64" s="117"/>
      <c r="I64" s="115"/>
      <c r="J64" s="115"/>
      <c r="K64" s="116"/>
      <c r="L64" s="116"/>
      <c r="M64" s="116"/>
      <c r="N64" s="115"/>
      <c r="O64" s="116"/>
      <c r="P64" s="115"/>
      <c r="Q64" s="117"/>
      <c r="R64" s="115"/>
      <c r="S64" s="115"/>
      <c r="T64" s="115"/>
      <c r="U64" s="147"/>
      <c r="V64" s="115"/>
      <c r="W64" s="147"/>
      <c r="X64" s="115"/>
      <c r="Y64" s="116"/>
      <c r="Z64" s="115"/>
      <c r="AA64" s="118"/>
      <c r="AB64" s="118"/>
      <c r="AC64" s="118"/>
      <c r="AD64" s="118"/>
      <c r="AE64" s="118"/>
      <c r="AF64" s="113"/>
      <c r="AG64" s="113"/>
      <c r="AH64" s="113"/>
      <c r="AI64" s="113"/>
      <c r="AJ64" s="113"/>
      <c r="AK64" s="113"/>
    </row>
    <row r="65" spans="2:37" ht="13.5" customHeight="1" hidden="1" thickBot="1">
      <c r="B65" s="353" t="s">
        <v>132</v>
      </c>
      <c r="C65" s="43" t="s">
        <v>121</v>
      </c>
      <c r="D65" s="114"/>
      <c r="E65" s="114">
        <f t="shared" si="4"/>
        <v>0</v>
      </c>
      <c r="F65" s="115">
        <f t="shared" si="2"/>
        <v>0</v>
      </c>
      <c r="G65" s="115"/>
      <c r="H65" s="117"/>
      <c r="I65" s="115"/>
      <c r="J65" s="115"/>
      <c r="K65" s="115"/>
      <c r="L65" s="181"/>
      <c r="M65" s="116"/>
      <c r="N65" s="115"/>
      <c r="O65" s="181"/>
      <c r="P65" s="125"/>
      <c r="Q65" s="126"/>
      <c r="R65" s="125"/>
      <c r="S65" s="125"/>
      <c r="T65" s="125"/>
      <c r="U65" s="183"/>
      <c r="V65" s="125"/>
      <c r="W65" s="183"/>
      <c r="X65" s="110"/>
      <c r="Y65" s="111"/>
      <c r="Z65" s="110"/>
      <c r="AA65" s="113"/>
      <c r="AB65" s="182"/>
      <c r="AC65" s="127"/>
      <c r="AD65" s="127"/>
      <c r="AE65" s="127"/>
      <c r="AF65" s="138"/>
      <c r="AG65" s="118"/>
      <c r="AH65" s="118"/>
      <c r="AI65" s="118"/>
      <c r="AJ65" s="138"/>
      <c r="AK65" s="118"/>
    </row>
    <row r="66" spans="2:37" ht="14.25" customHeight="1" hidden="1" thickBot="1">
      <c r="B66" s="337" t="s">
        <v>128</v>
      </c>
      <c r="C66" s="36" t="s">
        <v>89</v>
      </c>
      <c r="D66" s="184"/>
      <c r="E66" s="109">
        <f t="shared" si="4"/>
        <v>0</v>
      </c>
      <c r="F66" s="119">
        <f t="shared" si="2"/>
        <v>0</v>
      </c>
      <c r="G66" s="119"/>
      <c r="H66" s="112"/>
      <c r="I66" s="110"/>
      <c r="J66" s="110"/>
      <c r="K66" s="111"/>
      <c r="L66" s="179"/>
      <c r="M66" s="111"/>
      <c r="N66" s="110"/>
      <c r="O66" s="112"/>
      <c r="P66" s="110"/>
      <c r="Q66" s="112"/>
      <c r="R66" s="110"/>
      <c r="S66" s="110"/>
      <c r="T66" s="110"/>
      <c r="U66" s="112"/>
      <c r="V66" s="110"/>
      <c r="W66" s="112"/>
      <c r="X66" s="115"/>
      <c r="Y66" s="116"/>
      <c r="Z66" s="115"/>
      <c r="AA66" s="118"/>
      <c r="AB66" s="113"/>
      <c r="AC66" s="113"/>
      <c r="AD66" s="113"/>
      <c r="AE66" s="113"/>
      <c r="AF66" s="113"/>
      <c r="AG66" s="113"/>
      <c r="AH66" s="113"/>
      <c r="AI66" s="113"/>
      <c r="AJ66" s="113"/>
      <c r="AK66" s="113"/>
    </row>
    <row r="67" spans="2:37" s="16" customFormat="1" ht="13.5" customHeight="1" thickBot="1">
      <c r="B67" s="355" t="s">
        <v>133</v>
      </c>
      <c r="C67" s="51" t="s">
        <v>136</v>
      </c>
      <c r="D67" s="175">
        <v>67100</v>
      </c>
      <c r="E67" s="107">
        <f t="shared" si="4"/>
        <v>113225</v>
      </c>
      <c r="F67" s="108">
        <f t="shared" si="2"/>
        <v>46125</v>
      </c>
      <c r="G67" s="108"/>
      <c r="H67" s="186">
        <v>2815</v>
      </c>
      <c r="I67" s="108">
        <v>4480</v>
      </c>
      <c r="J67" s="108"/>
      <c r="K67" s="186"/>
      <c r="L67" s="108"/>
      <c r="M67" s="186">
        <v>2040</v>
      </c>
      <c r="N67" s="108"/>
      <c r="O67" s="187">
        <v>7605</v>
      </c>
      <c r="P67" s="108">
        <v>1805</v>
      </c>
      <c r="Q67" s="187"/>
      <c r="R67" s="108"/>
      <c r="S67" s="108">
        <v>830</v>
      </c>
      <c r="T67" s="108"/>
      <c r="U67" s="187">
        <v>4035</v>
      </c>
      <c r="V67" s="108">
        <v>3200</v>
      </c>
      <c r="W67" s="187"/>
      <c r="X67" s="144"/>
      <c r="Y67" s="188"/>
      <c r="Z67" s="144">
        <v>2070</v>
      </c>
      <c r="AA67" s="189">
        <v>2020</v>
      </c>
      <c r="AB67" s="190">
        <v>1000</v>
      </c>
      <c r="AC67" s="190">
        <v>2405</v>
      </c>
      <c r="AD67" s="190">
        <v>2200</v>
      </c>
      <c r="AE67" s="190"/>
      <c r="AF67" s="190"/>
      <c r="AG67" s="190">
        <v>1610</v>
      </c>
      <c r="AH67" s="190">
        <v>605</v>
      </c>
      <c r="AI67" s="190">
        <v>5005</v>
      </c>
      <c r="AJ67" s="190">
        <v>2400</v>
      </c>
      <c r="AK67" s="190"/>
    </row>
    <row r="68" spans="2:37" s="16" customFormat="1" ht="12.75" customHeight="1" thickBot="1">
      <c r="B68" s="334" t="s">
        <v>114</v>
      </c>
      <c r="C68" s="33" t="s">
        <v>36</v>
      </c>
      <c r="D68" s="107">
        <f>SUM(D69:D78)</f>
        <v>886805.6499999999</v>
      </c>
      <c r="E68" s="107">
        <f>D68+F68</f>
        <v>1772404.14</v>
      </c>
      <c r="F68" s="108">
        <f>SUM(G68:AK68)</f>
        <v>885598.49</v>
      </c>
      <c r="G68" s="108">
        <f aca="true" t="shared" si="16" ref="G68:AK68">SUM(G69:G78)</f>
        <v>16050</v>
      </c>
      <c r="H68" s="108">
        <f t="shared" si="16"/>
        <v>50108.14</v>
      </c>
      <c r="I68" s="108">
        <f t="shared" si="16"/>
        <v>111600</v>
      </c>
      <c r="J68" s="108">
        <f t="shared" si="16"/>
        <v>0</v>
      </c>
      <c r="K68" s="108">
        <f t="shared" si="16"/>
        <v>0</v>
      </c>
      <c r="L68" s="186">
        <f t="shared" si="16"/>
        <v>910.6</v>
      </c>
      <c r="M68" s="108">
        <f t="shared" si="16"/>
        <v>47705.4</v>
      </c>
      <c r="N68" s="187">
        <f t="shared" si="16"/>
        <v>0</v>
      </c>
      <c r="O68" s="108">
        <f t="shared" si="16"/>
        <v>76450</v>
      </c>
      <c r="P68" s="185">
        <f t="shared" si="16"/>
        <v>29300</v>
      </c>
      <c r="Q68" s="108">
        <f t="shared" si="16"/>
        <v>0</v>
      </c>
      <c r="R68" s="108">
        <f t="shared" si="16"/>
        <v>0</v>
      </c>
      <c r="S68" s="108">
        <f t="shared" si="16"/>
        <v>-2888.7800000000025</v>
      </c>
      <c r="T68" s="108">
        <f t="shared" si="16"/>
        <v>3605</v>
      </c>
      <c r="U68" s="108">
        <f t="shared" si="16"/>
        <v>85700</v>
      </c>
      <c r="V68" s="108">
        <f t="shared" si="16"/>
        <v>42350</v>
      </c>
      <c r="W68" s="108">
        <f t="shared" si="16"/>
        <v>11650</v>
      </c>
      <c r="X68" s="108">
        <f t="shared" si="16"/>
        <v>0</v>
      </c>
      <c r="Y68" s="108">
        <f t="shared" si="16"/>
        <v>0</v>
      </c>
      <c r="Z68" s="108">
        <f t="shared" si="16"/>
        <v>41997</v>
      </c>
      <c r="AA68" s="108">
        <f t="shared" si="16"/>
        <v>24400</v>
      </c>
      <c r="AB68" s="108">
        <f t="shared" si="16"/>
        <v>62710</v>
      </c>
      <c r="AC68" s="108">
        <f t="shared" si="16"/>
        <v>34434.91</v>
      </c>
      <c r="AD68" s="108">
        <f t="shared" si="16"/>
        <v>54480</v>
      </c>
      <c r="AE68" s="108">
        <f t="shared" si="16"/>
        <v>0</v>
      </c>
      <c r="AF68" s="108">
        <f t="shared" si="16"/>
        <v>0</v>
      </c>
      <c r="AG68" s="108">
        <f t="shared" si="16"/>
        <v>38700</v>
      </c>
      <c r="AH68" s="108">
        <f t="shared" si="16"/>
        <v>38898.78</v>
      </c>
      <c r="AI68" s="108">
        <f t="shared" si="16"/>
        <v>66151.75</v>
      </c>
      <c r="AJ68" s="108">
        <f t="shared" si="16"/>
        <v>45210</v>
      </c>
      <c r="AK68" s="108">
        <f t="shared" si="16"/>
        <v>6075.6900000000005</v>
      </c>
    </row>
    <row r="69" spans="2:37" ht="12" customHeight="1">
      <c r="B69" s="341" t="s">
        <v>203</v>
      </c>
      <c r="C69" s="41" t="s">
        <v>110</v>
      </c>
      <c r="D69" s="109">
        <v>253.58</v>
      </c>
      <c r="E69" s="109">
        <f t="shared" si="4"/>
        <v>2599.14</v>
      </c>
      <c r="F69" s="110">
        <f>SUM(G69:AK69)</f>
        <v>2345.56</v>
      </c>
      <c r="G69" s="110"/>
      <c r="H69" s="110"/>
      <c r="I69" s="146">
        <v>150</v>
      </c>
      <c r="J69" s="191"/>
      <c r="K69" s="110"/>
      <c r="L69" s="112"/>
      <c r="M69" s="110"/>
      <c r="N69" s="112"/>
      <c r="O69" s="110"/>
      <c r="P69" s="146"/>
      <c r="Q69" s="112"/>
      <c r="R69" s="110"/>
      <c r="S69" s="110">
        <v>23.78</v>
      </c>
      <c r="T69" s="110"/>
      <c r="U69" s="112"/>
      <c r="V69" s="110"/>
      <c r="W69" s="112"/>
      <c r="X69" s="110"/>
      <c r="Y69" s="112"/>
      <c r="Z69" s="110">
        <v>100</v>
      </c>
      <c r="AA69" s="113"/>
      <c r="AB69" s="113"/>
      <c r="AC69" s="113"/>
      <c r="AD69" s="113"/>
      <c r="AE69" s="113"/>
      <c r="AF69" s="113"/>
      <c r="AG69" s="113">
        <v>2000</v>
      </c>
      <c r="AH69" s="113">
        <v>71.78</v>
      </c>
      <c r="AI69" s="113"/>
      <c r="AJ69" s="113"/>
      <c r="AK69" s="113"/>
    </row>
    <row r="70" spans="2:37" ht="12.75" customHeight="1">
      <c r="B70" s="336" t="s">
        <v>204</v>
      </c>
      <c r="C70" s="37" t="s">
        <v>111</v>
      </c>
      <c r="D70" s="114">
        <v>7500</v>
      </c>
      <c r="E70" s="114">
        <f t="shared" si="4"/>
        <v>8250</v>
      </c>
      <c r="F70" s="115">
        <f>SUM(G70:AK70)</f>
        <v>750</v>
      </c>
      <c r="G70" s="115"/>
      <c r="H70" s="115"/>
      <c r="I70" s="147"/>
      <c r="J70" s="116"/>
      <c r="K70" s="115"/>
      <c r="L70" s="117"/>
      <c r="M70" s="115"/>
      <c r="N70" s="117"/>
      <c r="O70" s="115"/>
      <c r="P70" s="147"/>
      <c r="Q70" s="117"/>
      <c r="R70" s="115"/>
      <c r="S70" s="115"/>
      <c r="T70" s="115"/>
      <c r="U70" s="117">
        <v>750</v>
      </c>
      <c r="V70" s="115"/>
      <c r="W70" s="117"/>
      <c r="X70" s="115"/>
      <c r="Y70" s="117"/>
      <c r="Z70" s="115"/>
      <c r="AA70" s="118"/>
      <c r="AB70" s="118"/>
      <c r="AC70" s="118"/>
      <c r="AD70" s="118"/>
      <c r="AE70" s="118"/>
      <c r="AF70" s="118"/>
      <c r="AG70" s="118"/>
      <c r="AH70" s="118"/>
      <c r="AI70" s="118"/>
      <c r="AJ70" s="118"/>
      <c r="AK70" s="118"/>
    </row>
    <row r="71" spans="2:37" ht="12" customHeight="1">
      <c r="B71" s="336" t="s">
        <v>205</v>
      </c>
      <c r="C71" s="37" t="s">
        <v>109</v>
      </c>
      <c r="D71" s="114">
        <v>49500</v>
      </c>
      <c r="E71" s="114">
        <f t="shared" si="4"/>
        <v>38160.6</v>
      </c>
      <c r="F71" s="115">
        <f>SUM(G71:AK71)</f>
        <v>-11339.400000000001</v>
      </c>
      <c r="G71" s="115"/>
      <c r="H71" s="115"/>
      <c r="I71" s="147">
        <v>3000</v>
      </c>
      <c r="J71" s="116"/>
      <c r="K71" s="115"/>
      <c r="L71" s="117">
        <v>360.6</v>
      </c>
      <c r="M71" s="115"/>
      <c r="N71" s="117"/>
      <c r="O71" s="115"/>
      <c r="P71" s="147">
        <v>300</v>
      </c>
      <c r="Q71" s="117"/>
      <c r="R71" s="115"/>
      <c r="S71" s="115">
        <v>-30000</v>
      </c>
      <c r="T71" s="115"/>
      <c r="U71" s="117"/>
      <c r="V71" s="115">
        <v>3000</v>
      </c>
      <c r="W71" s="117"/>
      <c r="X71" s="115"/>
      <c r="Y71" s="117"/>
      <c r="Z71" s="115">
        <v>7000</v>
      </c>
      <c r="AA71" s="118">
        <v>3200</v>
      </c>
      <c r="AB71" s="118"/>
      <c r="AC71" s="118"/>
      <c r="AD71" s="118">
        <v>500</v>
      </c>
      <c r="AE71" s="118"/>
      <c r="AF71" s="118"/>
      <c r="AG71" s="118">
        <v>300</v>
      </c>
      <c r="AH71" s="118"/>
      <c r="AI71" s="118"/>
      <c r="AJ71" s="118">
        <v>1000</v>
      </c>
      <c r="AK71" s="118"/>
    </row>
    <row r="72" spans="2:37" ht="12" customHeight="1">
      <c r="B72" s="385" t="s">
        <v>219</v>
      </c>
      <c r="C72" s="38" t="s">
        <v>218</v>
      </c>
      <c r="D72" s="109">
        <v>1000</v>
      </c>
      <c r="E72" s="114">
        <f t="shared" si="4"/>
        <v>9000</v>
      </c>
      <c r="F72" s="115">
        <f>SUM(G72:AK72)</f>
        <v>8000</v>
      </c>
      <c r="G72" s="110"/>
      <c r="H72" s="110"/>
      <c r="I72" s="146"/>
      <c r="J72" s="111"/>
      <c r="K72" s="110"/>
      <c r="L72" s="112"/>
      <c r="M72" s="110"/>
      <c r="N72" s="112"/>
      <c r="O72" s="110"/>
      <c r="P72" s="146"/>
      <c r="Q72" s="112"/>
      <c r="R72" s="110"/>
      <c r="S72" s="110">
        <v>3000</v>
      </c>
      <c r="T72" s="110"/>
      <c r="U72" s="112">
        <v>2000</v>
      </c>
      <c r="V72" s="110"/>
      <c r="W72" s="112"/>
      <c r="X72" s="110"/>
      <c r="Y72" s="112"/>
      <c r="Z72" s="110"/>
      <c r="AA72" s="113"/>
      <c r="AB72" s="113"/>
      <c r="AC72" s="113"/>
      <c r="AD72" s="113"/>
      <c r="AE72" s="113"/>
      <c r="AF72" s="113"/>
      <c r="AG72" s="113"/>
      <c r="AH72" s="113">
        <v>3000</v>
      </c>
      <c r="AI72" s="113"/>
      <c r="AJ72" s="113"/>
      <c r="AK72" s="113"/>
    </row>
    <row r="73" spans="2:37" ht="12.75" customHeight="1">
      <c r="B73" s="344" t="s">
        <v>90</v>
      </c>
      <c r="C73" s="38" t="s">
        <v>103</v>
      </c>
      <c r="D73" s="109"/>
      <c r="E73" s="136">
        <f t="shared" si="4"/>
        <v>0</v>
      </c>
      <c r="F73" s="115">
        <f aca="true" t="shared" si="17" ref="F73:F78">SUM(G73:AK73)</f>
        <v>0</v>
      </c>
      <c r="G73" s="110"/>
      <c r="H73" s="110"/>
      <c r="I73" s="146"/>
      <c r="J73" s="111"/>
      <c r="K73" s="110"/>
      <c r="L73" s="112"/>
      <c r="M73" s="110"/>
      <c r="N73" s="112"/>
      <c r="O73" s="110"/>
      <c r="P73" s="146"/>
      <c r="Q73" s="112"/>
      <c r="R73" s="110"/>
      <c r="S73" s="110"/>
      <c r="T73" s="110"/>
      <c r="U73" s="112"/>
      <c r="V73" s="110"/>
      <c r="W73" s="112"/>
      <c r="X73" s="110"/>
      <c r="Y73" s="112"/>
      <c r="Z73" s="110"/>
      <c r="AA73" s="113"/>
      <c r="AB73" s="113"/>
      <c r="AC73" s="113"/>
      <c r="AD73" s="113"/>
      <c r="AE73" s="113"/>
      <c r="AF73" s="113"/>
      <c r="AG73" s="113"/>
      <c r="AH73" s="113"/>
      <c r="AI73" s="113"/>
      <c r="AJ73" s="113"/>
      <c r="AK73" s="113"/>
    </row>
    <row r="74" spans="2:37" ht="13.5" customHeight="1">
      <c r="B74" s="336" t="s">
        <v>91</v>
      </c>
      <c r="C74" s="38" t="s">
        <v>104</v>
      </c>
      <c r="D74" s="114"/>
      <c r="E74" s="114">
        <f t="shared" si="4"/>
        <v>0</v>
      </c>
      <c r="F74" s="115">
        <f t="shared" si="17"/>
        <v>0</v>
      </c>
      <c r="G74" s="115"/>
      <c r="H74" s="115"/>
      <c r="I74" s="147"/>
      <c r="J74" s="116"/>
      <c r="K74" s="110"/>
      <c r="L74" s="112"/>
      <c r="M74" s="110"/>
      <c r="N74" s="112"/>
      <c r="O74" s="110"/>
      <c r="P74" s="146"/>
      <c r="Q74" s="112"/>
      <c r="R74" s="110"/>
      <c r="S74" s="110"/>
      <c r="T74" s="110"/>
      <c r="U74" s="112"/>
      <c r="V74" s="110"/>
      <c r="W74" s="112"/>
      <c r="X74" s="110"/>
      <c r="Y74" s="112"/>
      <c r="Z74" s="110"/>
      <c r="AA74" s="113"/>
      <c r="AB74" s="113"/>
      <c r="AC74" s="113"/>
      <c r="AD74" s="113"/>
      <c r="AE74" s="113"/>
      <c r="AF74" s="113"/>
      <c r="AG74" s="113"/>
      <c r="AH74" s="113"/>
      <c r="AI74" s="113"/>
      <c r="AJ74" s="113"/>
      <c r="AK74" s="113"/>
    </row>
    <row r="75" spans="2:37" ht="13.5" customHeight="1">
      <c r="B75" s="352" t="s">
        <v>183</v>
      </c>
      <c r="C75" s="38" t="s">
        <v>182</v>
      </c>
      <c r="D75" s="109">
        <v>7025</v>
      </c>
      <c r="E75" s="109">
        <f t="shared" si="4"/>
        <v>11533</v>
      </c>
      <c r="F75" s="115">
        <f t="shared" si="17"/>
        <v>4508</v>
      </c>
      <c r="G75" s="110"/>
      <c r="H75" s="110">
        <v>508</v>
      </c>
      <c r="I75" s="146">
        <v>500</v>
      </c>
      <c r="J75" s="111"/>
      <c r="K75" s="110"/>
      <c r="L75" s="112"/>
      <c r="M75" s="110">
        <v>500</v>
      </c>
      <c r="N75" s="112"/>
      <c r="O75" s="110"/>
      <c r="P75" s="146">
        <v>500</v>
      </c>
      <c r="Q75" s="112"/>
      <c r="R75" s="110"/>
      <c r="S75" s="110"/>
      <c r="T75" s="110"/>
      <c r="U75" s="112">
        <v>500</v>
      </c>
      <c r="V75" s="110"/>
      <c r="W75" s="112"/>
      <c r="X75" s="110"/>
      <c r="Y75" s="112"/>
      <c r="Z75" s="110"/>
      <c r="AA75" s="113">
        <v>250</v>
      </c>
      <c r="AB75" s="113"/>
      <c r="AC75" s="113"/>
      <c r="AD75" s="113">
        <v>500</v>
      </c>
      <c r="AE75" s="113"/>
      <c r="AF75" s="113"/>
      <c r="AG75" s="113"/>
      <c r="AH75" s="113"/>
      <c r="AI75" s="113">
        <v>500</v>
      </c>
      <c r="AJ75" s="113">
        <v>750</v>
      </c>
      <c r="AK75" s="113"/>
    </row>
    <row r="76" spans="2:37" ht="13.5" customHeight="1">
      <c r="B76" s="342" t="s">
        <v>210</v>
      </c>
      <c r="C76" s="35" t="s">
        <v>211</v>
      </c>
      <c r="D76" s="114">
        <v>149770</v>
      </c>
      <c r="E76" s="114">
        <f t="shared" si="4"/>
        <v>395568.04000000004</v>
      </c>
      <c r="F76" s="115">
        <f t="shared" si="17"/>
        <v>245798.04</v>
      </c>
      <c r="G76" s="110">
        <v>500</v>
      </c>
      <c r="H76" s="110">
        <v>27900.14</v>
      </c>
      <c r="I76" s="146">
        <v>33950</v>
      </c>
      <c r="J76" s="111"/>
      <c r="K76" s="110"/>
      <c r="L76" s="112"/>
      <c r="M76" s="110">
        <v>2892.9</v>
      </c>
      <c r="N76" s="112"/>
      <c r="O76" s="110">
        <v>35500</v>
      </c>
      <c r="P76" s="146">
        <v>2000</v>
      </c>
      <c r="Q76" s="112"/>
      <c r="R76" s="110"/>
      <c r="S76" s="110">
        <v>5600</v>
      </c>
      <c r="T76" s="110">
        <v>3605</v>
      </c>
      <c r="U76" s="112">
        <v>25000</v>
      </c>
      <c r="V76" s="110">
        <v>8750</v>
      </c>
      <c r="W76" s="112">
        <v>11500</v>
      </c>
      <c r="X76" s="110"/>
      <c r="Y76" s="112"/>
      <c r="Z76" s="110">
        <v>6000</v>
      </c>
      <c r="AA76" s="113">
        <v>6000</v>
      </c>
      <c r="AB76" s="113">
        <v>13200</v>
      </c>
      <c r="AC76" s="113">
        <v>6300</v>
      </c>
      <c r="AD76" s="113">
        <v>13000</v>
      </c>
      <c r="AE76" s="113"/>
      <c r="AF76" s="113"/>
      <c r="AG76" s="113">
        <v>17900</v>
      </c>
      <c r="AH76" s="113">
        <v>11200</v>
      </c>
      <c r="AI76" s="113">
        <v>5500</v>
      </c>
      <c r="AJ76" s="113">
        <v>5500</v>
      </c>
      <c r="AK76" s="113">
        <v>4000</v>
      </c>
    </row>
    <row r="77" spans="2:37" ht="12.75" customHeight="1">
      <c r="B77" s="368" t="s">
        <v>214</v>
      </c>
      <c r="C77" s="367" t="s">
        <v>209</v>
      </c>
      <c r="D77" s="114">
        <v>8300</v>
      </c>
      <c r="E77" s="148">
        <f aca="true" t="shared" si="18" ref="E77:E82">D77+F77</f>
        <v>10500</v>
      </c>
      <c r="F77" s="115">
        <f t="shared" si="17"/>
        <v>2200</v>
      </c>
      <c r="G77" s="110"/>
      <c r="H77" s="110">
        <v>150</v>
      </c>
      <c r="I77" s="146">
        <v>900</v>
      </c>
      <c r="J77" s="111"/>
      <c r="K77" s="110"/>
      <c r="L77" s="112">
        <v>250</v>
      </c>
      <c r="M77" s="110"/>
      <c r="N77" s="112"/>
      <c r="O77" s="110"/>
      <c r="P77" s="146"/>
      <c r="Q77" s="112"/>
      <c r="R77" s="110"/>
      <c r="S77" s="110"/>
      <c r="T77" s="110"/>
      <c r="U77" s="112">
        <v>-50</v>
      </c>
      <c r="V77" s="110">
        <v>50</v>
      </c>
      <c r="W77" s="112"/>
      <c r="X77" s="110"/>
      <c r="Y77" s="112"/>
      <c r="Z77" s="110"/>
      <c r="AA77" s="113"/>
      <c r="AB77" s="113"/>
      <c r="AC77" s="113">
        <v>300</v>
      </c>
      <c r="AD77" s="113">
        <v>100</v>
      </c>
      <c r="AE77" s="113"/>
      <c r="AF77" s="113"/>
      <c r="AG77" s="113">
        <v>200</v>
      </c>
      <c r="AH77" s="113">
        <v>50</v>
      </c>
      <c r="AI77" s="113">
        <v>100</v>
      </c>
      <c r="AJ77" s="113">
        <v>150</v>
      </c>
      <c r="AK77" s="113"/>
    </row>
    <row r="78" spans="2:37" ht="13.5" customHeight="1" thickBot="1">
      <c r="B78" s="387" t="s">
        <v>224</v>
      </c>
      <c r="C78" s="38" t="s">
        <v>108</v>
      </c>
      <c r="D78" s="171">
        <v>663457.07</v>
      </c>
      <c r="E78" s="109">
        <f t="shared" si="18"/>
        <v>1296793.3599999999</v>
      </c>
      <c r="F78" s="137">
        <f t="shared" si="17"/>
        <v>633336.2899999999</v>
      </c>
      <c r="G78" s="110">
        <v>15550</v>
      </c>
      <c r="H78" s="119">
        <v>21550</v>
      </c>
      <c r="I78" s="371">
        <v>73100</v>
      </c>
      <c r="J78" s="173"/>
      <c r="K78" s="119"/>
      <c r="L78" s="112">
        <v>300</v>
      </c>
      <c r="M78" s="119">
        <v>44312.5</v>
      </c>
      <c r="N78" s="112"/>
      <c r="O78" s="119">
        <v>40950</v>
      </c>
      <c r="P78" s="146">
        <v>26500</v>
      </c>
      <c r="Q78" s="112"/>
      <c r="R78" s="119"/>
      <c r="S78" s="110">
        <v>18487.44</v>
      </c>
      <c r="T78" s="110"/>
      <c r="U78" s="112">
        <v>57500</v>
      </c>
      <c r="V78" s="119">
        <v>30550</v>
      </c>
      <c r="W78" s="112">
        <v>150</v>
      </c>
      <c r="X78" s="119"/>
      <c r="Y78" s="112"/>
      <c r="Z78" s="119">
        <v>28897</v>
      </c>
      <c r="AA78" s="113">
        <v>14950</v>
      </c>
      <c r="AB78" s="113">
        <v>49510</v>
      </c>
      <c r="AC78" s="113">
        <v>27834.91</v>
      </c>
      <c r="AD78" s="113">
        <v>40380</v>
      </c>
      <c r="AE78" s="113"/>
      <c r="AF78" s="113"/>
      <c r="AG78" s="113">
        <v>18300</v>
      </c>
      <c r="AH78" s="113">
        <v>24577</v>
      </c>
      <c r="AI78" s="113">
        <v>60051.75</v>
      </c>
      <c r="AJ78" s="113">
        <v>37810</v>
      </c>
      <c r="AK78" s="113">
        <v>2075.69</v>
      </c>
    </row>
    <row r="79" spans="2:37" s="16" customFormat="1" ht="12.75" customHeight="1" thickBot="1">
      <c r="B79" s="334" t="s">
        <v>130</v>
      </c>
      <c r="C79" s="33" t="s">
        <v>13</v>
      </c>
      <c r="D79" s="107">
        <v>2580</v>
      </c>
      <c r="E79" s="107">
        <f t="shared" si="18"/>
        <v>4680</v>
      </c>
      <c r="F79" s="108">
        <f>SUM(G79:AK79)</f>
        <v>2100</v>
      </c>
      <c r="G79" s="108"/>
      <c r="H79" s="187">
        <v>300</v>
      </c>
      <c r="I79" s="108"/>
      <c r="J79" s="108"/>
      <c r="K79" s="186"/>
      <c r="L79" s="108"/>
      <c r="M79" s="186"/>
      <c r="N79" s="108"/>
      <c r="O79" s="186"/>
      <c r="P79" s="108"/>
      <c r="Q79" s="187"/>
      <c r="R79" s="108"/>
      <c r="S79" s="108"/>
      <c r="T79" s="108"/>
      <c r="U79" s="187"/>
      <c r="V79" s="108"/>
      <c r="W79" s="187"/>
      <c r="X79" s="108"/>
      <c r="Y79" s="186"/>
      <c r="Z79" s="108"/>
      <c r="AA79" s="190"/>
      <c r="AB79" s="190"/>
      <c r="AC79" s="190">
        <v>600</v>
      </c>
      <c r="AD79" s="190">
        <v>300</v>
      </c>
      <c r="AE79" s="190"/>
      <c r="AF79" s="190"/>
      <c r="AG79" s="190"/>
      <c r="AH79" s="190"/>
      <c r="AI79" s="190">
        <v>900</v>
      </c>
      <c r="AJ79" s="190"/>
      <c r="AK79" s="190"/>
    </row>
    <row r="80" spans="2:37" s="30" customFormat="1" ht="12.75" thickBot="1">
      <c r="B80" s="356" t="s">
        <v>92</v>
      </c>
      <c r="C80" s="39" t="s">
        <v>15</v>
      </c>
      <c r="D80" s="192">
        <v>117209.43</v>
      </c>
      <c r="E80" s="192">
        <f t="shared" si="18"/>
        <v>155344.59000000003</v>
      </c>
      <c r="F80" s="194">
        <f>SUM(G80:AK80)</f>
        <v>38135.16000000003</v>
      </c>
      <c r="G80" s="194">
        <v>-23795.61</v>
      </c>
      <c r="H80" s="370">
        <v>307871.66</v>
      </c>
      <c r="I80" s="194">
        <v>17343.38</v>
      </c>
      <c r="J80" s="194"/>
      <c r="K80" s="193"/>
      <c r="L80" s="193">
        <v>4881.9</v>
      </c>
      <c r="M80" s="193">
        <v>9370</v>
      </c>
      <c r="N80" s="194"/>
      <c r="O80" s="195"/>
      <c r="P80" s="196">
        <v>-58826.38</v>
      </c>
      <c r="Q80" s="195"/>
      <c r="R80" s="196"/>
      <c r="S80" s="196">
        <v>-5290.63</v>
      </c>
      <c r="T80" s="196">
        <v>-325386.16</v>
      </c>
      <c r="U80" s="195">
        <v>1500</v>
      </c>
      <c r="V80" s="196">
        <v>14314.25</v>
      </c>
      <c r="W80" s="195">
        <v>20051.91</v>
      </c>
      <c r="X80" s="196"/>
      <c r="Y80" s="193"/>
      <c r="Z80" s="194">
        <v>6242.5</v>
      </c>
      <c r="AA80" s="197">
        <v>23900.87</v>
      </c>
      <c r="AB80" s="197">
        <v>12224.69</v>
      </c>
      <c r="AC80" s="197">
        <v>-15514.25</v>
      </c>
      <c r="AD80" s="197">
        <v>34420.04</v>
      </c>
      <c r="AE80" s="197"/>
      <c r="AF80" s="197"/>
      <c r="AG80" s="197">
        <v>33744.49</v>
      </c>
      <c r="AH80" s="197">
        <v>-7500</v>
      </c>
      <c r="AI80" s="197">
        <v>-60157.46</v>
      </c>
      <c r="AJ80" s="197">
        <v>-10800</v>
      </c>
      <c r="AK80" s="197">
        <v>59539.96</v>
      </c>
    </row>
    <row r="81" spans="2:37" s="54" customFormat="1" ht="12.75" thickBot="1">
      <c r="B81" s="369" t="s">
        <v>93</v>
      </c>
      <c r="C81" s="53" t="s">
        <v>18</v>
      </c>
      <c r="D81" s="198">
        <v>153031.94</v>
      </c>
      <c r="E81" s="121">
        <f t="shared" si="18"/>
        <v>241893.62</v>
      </c>
      <c r="F81" s="122">
        <f>SUM(G81:AK81)</f>
        <v>88861.68</v>
      </c>
      <c r="G81" s="204"/>
      <c r="H81" s="199"/>
      <c r="I81" s="201">
        <v>2216.6</v>
      </c>
      <c r="J81" s="201"/>
      <c r="K81" s="202"/>
      <c r="L81" s="200"/>
      <c r="M81" s="203">
        <v>6168.69</v>
      </c>
      <c r="N81" s="204"/>
      <c r="O81" s="202">
        <v>5975.59</v>
      </c>
      <c r="P81" s="205">
        <v>1489.15</v>
      </c>
      <c r="Q81" s="206"/>
      <c r="R81" s="205"/>
      <c r="S81" s="205"/>
      <c r="T81" s="205"/>
      <c r="U81" s="206">
        <v>9319.77</v>
      </c>
      <c r="V81" s="205">
        <v>9878.98</v>
      </c>
      <c r="W81" s="206"/>
      <c r="X81" s="205"/>
      <c r="Y81" s="199"/>
      <c r="Z81" s="201">
        <v>6270.35</v>
      </c>
      <c r="AA81" s="207">
        <v>2053.1</v>
      </c>
      <c r="AB81" s="207"/>
      <c r="AC81" s="207">
        <v>1823</v>
      </c>
      <c r="AD81" s="207"/>
      <c r="AE81" s="207"/>
      <c r="AF81" s="207"/>
      <c r="AG81" s="207"/>
      <c r="AH81" s="207"/>
      <c r="AI81" s="207">
        <v>43666.45</v>
      </c>
      <c r="AJ81" s="207"/>
      <c r="AK81" s="207"/>
    </row>
    <row r="82" spans="2:37" ht="12.75" customHeight="1" thickBot="1">
      <c r="B82" s="357"/>
      <c r="C82" s="40" t="s">
        <v>37</v>
      </c>
      <c r="D82" s="208">
        <v>37667904.58</v>
      </c>
      <c r="E82" s="209">
        <f t="shared" si="18"/>
        <v>61640273.8</v>
      </c>
      <c r="F82" s="210">
        <f>SUM(G82:AK82)</f>
        <v>23972369.22</v>
      </c>
      <c r="G82" s="208">
        <f aca="true" t="shared" si="19" ref="G82:AK82">G5+G43+G81</f>
        <v>4562443.45</v>
      </c>
      <c r="H82" s="211">
        <f t="shared" si="19"/>
        <v>649938.94</v>
      </c>
      <c r="I82" s="211">
        <f t="shared" si="19"/>
        <v>944429.4</v>
      </c>
      <c r="J82" s="211">
        <f t="shared" si="19"/>
        <v>0</v>
      </c>
      <c r="K82" s="211">
        <f t="shared" si="19"/>
        <v>0</v>
      </c>
      <c r="L82" s="211">
        <f t="shared" si="19"/>
        <v>1001960.68</v>
      </c>
      <c r="M82" s="211">
        <f t="shared" si="19"/>
        <v>1567127.48</v>
      </c>
      <c r="N82" s="211">
        <f t="shared" si="19"/>
        <v>0</v>
      </c>
      <c r="O82" s="211">
        <f t="shared" si="19"/>
        <v>1645330.51</v>
      </c>
      <c r="P82" s="211">
        <f t="shared" si="19"/>
        <v>597617.73</v>
      </c>
      <c r="Q82" s="211">
        <f t="shared" si="19"/>
        <v>0</v>
      </c>
      <c r="R82" s="211">
        <f t="shared" si="19"/>
        <v>0</v>
      </c>
      <c r="S82" s="211">
        <f t="shared" si="19"/>
        <v>1120134.1800000002</v>
      </c>
      <c r="T82" s="211">
        <f t="shared" si="19"/>
        <v>1214743.6700000002</v>
      </c>
      <c r="U82" s="211">
        <f t="shared" si="19"/>
        <v>936183.75</v>
      </c>
      <c r="V82" s="211">
        <f t="shared" si="19"/>
        <v>1619151.8900000001</v>
      </c>
      <c r="W82" s="211">
        <f t="shared" si="19"/>
        <v>498089.9199999999</v>
      </c>
      <c r="X82" s="211">
        <f t="shared" si="19"/>
        <v>0</v>
      </c>
      <c r="Y82" s="211">
        <f t="shared" si="19"/>
        <v>0</v>
      </c>
      <c r="Z82" s="211">
        <f t="shared" si="19"/>
        <v>0.9999999998781277</v>
      </c>
      <c r="AA82" s="211">
        <f t="shared" si="19"/>
        <v>729171.5700000001</v>
      </c>
      <c r="AB82" s="211">
        <f t="shared" si="19"/>
        <v>414582.38</v>
      </c>
      <c r="AC82" s="211">
        <f t="shared" si="19"/>
        <v>1085785.0299999998</v>
      </c>
      <c r="AD82" s="211">
        <f t="shared" si="19"/>
        <v>610461.1</v>
      </c>
      <c r="AE82" s="211">
        <f t="shared" si="19"/>
        <v>0</v>
      </c>
      <c r="AF82" s="211">
        <f t="shared" si="19"/>
        <v>0</v>
      </c>
      <c r="AG82" s="211">
        <f t="shared" si="19"/>
        <v>620670.81</v>
      </c>
      <c r="AH82" s="211">
        <f t="shared" si="19"/>
        <v>1224747.63</v>
      </c>
      <c r="AI82" s="211">
        <f t="shared" si="19"/>
        <v>1323025.56</v>
      </c>
      <c r="AJ82" s="211">
        <f t="shared" si="19"/>
        <v>923685.5900000002</v>
      </c>
      <c r="AK82" s="211">
        <f t="shared" si="19"/>
        <v>683086.9500000001</v>
      </c>
    </row>
    <row r="83" spans="2:5" ht="12">
      <c r="B83" s="358"/>
      <c r="E83" s="101"/>
    </row>
    <row r="84" spans="2:37" s="31" customFormat="1" ht="12">
      <c r="B84" s="359"/>
      <c r="C84" s="375"/>
      <c r="D84" s="212"/>
      <c r="E84" s="213">
        <f>141747.17-D80</f>
        <v>24537.74000000002</v>
      </c>
      <c r="F84" s="213"/>
      <c r="G84" s="212"/>
      <c r="H84" s="213"/>
      <c r="I84" s="213"/>
      <c r="J84" s="213"/>
      <c r="K84" s="213"/>
      <c r="L84" s="213"/>
      <c r="M84" s="213"/>
      <c r="N84" s="213"/>
      <c r="O84" s="213"/>
      <c r="P84" s="213"/>
      <c r="Q84" s="213"/>
      <c r="R84" s="213"/>
      <c r="S84" s="214"/>
      <c r="T84" s="214"/>
      <c r="U84" s="214"/>
      <c r="V84" s="214"/>
      <c r="W84" s="214"/>
      <c r="X84" s="214"/>
      <c r="Y84" s="214"/>
      <c r="Z84" s="214"/>
      <c r="AA84" s="215"/>
      <c r="AB84" s="215"/>
      <c r="AC84" s="215"/>
      <c r="AD84" s="215"/>
      <c r="AE84" s="215"/>
      <c r="AF84" s="215"/>
      <c r="AG84" s="215"/>
      <c r="AH84" s="215"/>
      <c r="AI84" s="215"/>
      <c r="AJ84" s="215"/>
      <c r="AK84" s="215"/>
    </row>
    <row r="85" spans="4:6" ht="12">
      <c r="D85" s="216"/>
      <c r="E85" s="216"/>
      <c r="F85" s="217"/>
    </row>
    <row r="86" spans="2:3" ht="12">
      <c r="B86" s="358"/>
      <c r="C86" s="2"/>
    </row>
    <row r="90" ht="12">
      <c r="C90" s="1" t="s">
        <v>40</v>
      </c>
    </row>
    <row r="91" ht="12">
      <c r="C91" s="1" t="s">
        <v>40</v>
      </c>
    </row>
    <row r="92" ht="12">
      <c r="C92" s="1" t="s">
        <v>40</v>
      </c>
    </row>
  </sheetData>
  <mergeCells count="2">
    <mergeCell ref="B2:B5"/>
    <mergeCell ref="G2:AK2"/>
  </mergeCells>
  <printOptions/>
  <pageMargins left="0.2" right="0.2" top="0.18" bottom="0.21" header="0.17" footer="0.19"/>
  <pageSetup fitToHeight="0" horizontalDpi="600" verticalDpi="600" orientation="portrait" paperSize="9" scale="81" r:id="rId3"/>
  <legacyDrawing r:id="rId2"/>
</worksheet>
</file>

<file path=xl/worksheets/sheet2.xml><?xml version="1.0" encoding="utf-8"?>
<worksheet xmlns="http://schemas.openxmlformats.org/spreadsheetml/2006/main" xmlns:r="http://schemas.openxmlformats.org/officeDocument/2006/relationships">
  <dimension ref="A1:AE48"/>
  <sheetViews>
    <sheetView zoomScale="75" zoomScaleNormal="75" workbookViewId="0" topLeftCell="A31">
      <selection activeCell="I59" sqref="I59"/>
    </sheetView>
  </sheetViews>
  <sheetFormatPr defaultColWidth="9.00390625" defaultRowHeight="12.75"/>
  <cols>
    <col min="1" max="1" width="46.75390625" style="56" customWidth="1"/>
    <col min="2" max="2" width="7.75390625" style="56" customWidth="1"/>
    <col min="3" max="3" width="7.25390625" style="56" customWidth="1"/>
    <col min="4" max="4" width="7.125" style="56" customWidth="1"/>
    <col min="5" max="5" width="7.25390625" style="56" customWidth="1"/>
    <col min="6" max="6" width="7.125" style="56" customWidth="1"/>
    <col min="7" max="7" width="7.75390625" style="56" customWidth="1"/>
    <col min="8" max="10" width="7.25390625" style="56" customWidth="1"/>
    <col min="11" max="11" width="8.25390625" style="56" customWidth="1"/>
    <col min="12" max="12" width="7.75390625" style="56" customWidth="1"/>
    <col min="13" max="13" width="7.375" style="56" customWidth="1"/>
    <col min="14" max="14" width="7.75390625" style="56" customWidth="1"/>
    <col min="15" max="15" width="7.875" style="56" customWidth="1"/>
    <col min="16" max="16" width="8.125" style="56" customWidth="1"/>
    <col min="17" max="17" width="6.75390625" style="56" customWidth="1"/>
    <col min="18" max="18" width="7.75390625" style="56" customWidth="1"/>
    <col min="19" max="16384" width="8.875" style="56" customWidth="1"/>
  </cols>
  <sheetData>
    <row r="1" spans="1:31" ht="15.75">
      <c r="A1" s="528" t="s">
        <v>177</v>
      </c>
      <c r="B1" s="528"/>
      <c r="C1" s="528"/>
      <c r="D1" s="528"/>
      <c r="E1" s="528"/>
      <c r="F1" s="528"/>
      <c r="G1" s="528"/>
      <c r="H1" s="528"/>
      <c r="I1" s="528"/>
      <c r="J1" s="528"/>
      <c r="K1" s="528"/>
      <c r="L1" s="528"/>
      <c r="M1" s="528"/>
      <c r="N1" s="528"/>
      <c r="O1" s="528"/>
      <c r="P1" s="52"/>
      <c r="Q1" s="52"/>
      <c r="R1" s="52"/>
      <c r="S1" s="52"/>
      <c r="T1" s="52"/>
      <c r="U1" s="52"/>
      <c r="V1" s="52"/>
      <c r="W1" s="52"/>
      <c r="X1" s="52"/>
      <c r="Y1" s="52"/>
      <c r="Z1" s="52"/>
      <c r="AA1" s="52"/>
      <c r="AB1" s="52"/>
      <c r="AC1" s="55"/>
      <c r="AD1" s="55"/>
      <c r="AE1" s="55"/>
    </row>
    <row r="2" spans="1:31" ht="13.5" thickBot="1">
      <c r="A2" s="55"/>
      <c r="B2" s="57"/>
      <c r="C2" s="55"/>
      <c r="D2" s="55"/>
      <c r="E2" s="55"/>
      <c r="F2" s="55"/>
      <c r="G2" s="55"/>
      <c r="H2" s="55"/>
      <c r="I2" s="55"/>
      <c r="J2" s="55"/>
      <c r="K2" s="55"/>
      <c r="L2" s="55"/>
      <c r="M2" s="55"/>
      <c r="N2" s="55"/>
      <c r="O2" s="57" t="s">
        <v>139</v>
      </c>
      <c r="P2" s="55"/>
      <c r="Q2" s="55"/>
      <c r="R2" s="55"/>
      <c r="S2" s="55"/>
      <c r="T2" s="58"/>
      <c r="U2" s="55"/>
      <c r="V2" s="55"/>
      <c r="W2" s="55"/>
      <c r="X2" s="55"/>
      <c r="Y2" s="55"/>
      <c r="Z2" s="55"/>
      <c r="AA2" s="55"/>
      <c r="AB2" s="55"/>
      <c r="AC2" s="55"/>
      <c r="AD2" s="55"/>
      <c r="AE2" s="55"/>
    </row>
    <row r="3" spans="1:31" ht="12.75">
      <c r="A3" s="59" t="s">
        <v>6</v>
      </c>
      <c r="B3" s="60" t="s">
        <v>140</v>
      </c>
      <c r="C3" s="529" t="s">
        <v>141</v>
      </c>
      <c r="D3" s="530"/>
      <c r="E3" s="530"/>
      <c r="F3" s="531"/>
      <c r="G3" s="530" t="s">
        <v>142</v>
      </c>
      <c r="H3" s="530"/>
      <c r="I3" s="530"/>
      <c r="J3" s="532"/>
      <c r="K3" s="529" t="s">
        <v>143</v>
      </c>
      <c r="L3" s="530"/>
      <c r="M3" s="530"/>
      <c r="N3" s="530"/>
      <c r="O3" s="529" t="s">
        <v>144</v>
      </c>
      <c r="P3" s="530"/>
      <c r="Q3" s="530"/>
      <c r="R3" s="531"/>
      <c r="S3" s="55"/>
      <c r="T3" s="55"/>
      <c r="U3" s="55"/>
      <c r="V3" s="55"/>
      <c r="W3" s="55"/>
      <c r="X3" s="55"/>
      <c r="Y3" s="55"/>
      <c r="Z3" s="55"/>
      <c r="AA3" s="55"/>
      <c r="AB3" s="55"/>
      <c r="AC3" s="55"/>
      <c r="AD3" s="55"/>
      <c r="AE3" s="55"/>
    </row>
    <row r="4" spans="1:31" ht="12.75">
      <c r="A4" s="61"/>
      <c r="B4" s="62"/>
      <c r="C4" s="535" t="s">
        <v>145</v>
      </c>
      <c r="D4" s="536"/>
      <c r="E4" s="536"/>
      <c r="F4" s="537"/>
      <c r="G4" s="538" t="s">
        <v>145</v>
      </c>
      <c r="H4" s="538"/>
      <c r="I4" s="538"/>
      <c r="J4" s="539"/>
      <c r="K4" s="535" t="s">
        <v>145</v>
      </c>
      <c r="L4" s="536"/>
      <c r="M4" s="536"/>
      <c r="N4" s="536"/>
      <c r="O4" s="535" t="s">
        <v>145</v>
      </c>
      <c r="P4" s="536"/>
      <c r="Q4" s="536"/>
      <c r="R4" s="537"/>
      <c r="S4" s="55"/>
      <c r="T4" s="55"/>
      <c r="U4" s="55"/>
      <c r="V4" s="55"/>
      <c r="W4" s="55"/>
      <c r="X4" s="55"/>
      <c r="Y4" s="55"/>
      <c r="Z4" s="55"/>
      <c r="AA4" s="55"/>
      <c r="AB4" s="55"/>
      <c r="AC4" s="55"/>
      <c r="AD4" s="55"/>
      <c r="AE4" s="55"/>
    </row>
    <row r="5" spans="1:31" ht="13.5" thickBot="1">
      <c r="A5" s="61" t="s">
        <v>3</v>
      </c>
      <c r="B5" s="63" t="s">
        <v>146</v>
      </c>
      <c r="C5" s="64" t="s">
        <v>147</v>
      </c>
      <c r="D5" s="65" t="s">
        <v>148</v>
      </c>
      <c r="E5" s="66" t="s">
        <v>149</v>
      </c>
      <c r="F5" s="220" t="s">
        <v>150</v>
      </c>
      <c r="G5" s="66" t="s">
        <v>147</v>
      </c>
      <c r="H5" s="66" t="s">
        <v>151</v>
      </c>
      <c r="I5" s="66" t="s">
        <v>152</v>
      </c>
      <c r="J5" s="67" t="s">
        <v>153</v>
      </c>
      <c r="K5" s="64" t="s">
        <v>154</v>
      </c>
      <c r="L5" s="65" t="s">
        <v>155</v>
      </c>
      <c r="M5" s="65" t="s">
        <v>156</v>
      </c>
      <c r="N5" s="65" t="s">
        <v>157</v>
      </c>
      <c r="O5" s="68" t="s">
        <v>147</v>
      </c>
      <c r="P5" s="67" t="s">
        <v>158</v>
      </c>
      <c r="Q5" s="67" t="s">
        <v>159</v>
      </c>
      <c r="R5" s="221" t="s">
        <v>160</v>
      </c>
      <c r="S5" s="55"/>
      <c r="T5" s="55"/>
      <c r="U5" s="55"/>
      <c r="V5" s="55"/>
      <c r="W5" s="55"/>
      <c r="X5" s="55"/>
      <c r="Y5" s="55"/>
      <c r="Z5" s="55"/>
      <c r="AA5" s="55"/>
      <c r="AB5" s="55"/>
      <c r="AC5" s="55"/>
      <c r="AD5" s="55"/>
      <c r="AE5" s="55"/>
    </row>
    <row r="6" spans="1:18" ht="25.5">
      <c r="A6" s="69" t="s">
        <v>176</v>
      </c>
      <c r="B6" s="222">
        <f aca="true" t="shared" si="0" ref="B6:R6">B8+B23</f>
        <v>285969</v>
      </c>
      <c r="C6" s="223">
        <f t="shared" si="0"/>
        <v>52614</v>
      </c>
      <c r="D6" s="224">
        <f t="shared" si="0"/>
        <v>17754</v>
      </c>
      <c r="E6" s="225">
        <f t="shared" si="0"/>
        <v>16057</v>
      </c>
      <c r="F6" s="226">
        <f t="shared" si="0"/>
        <v>18803</v>
      </c>
      <c r="G6" s="227">
        <f t="shared" si="0"/>
        <v>71193</v>
      </c>
      <c r="H6" s="224">
        <f t="shared" si="0"/>
        <v>29935</v>
      </c>
      <c r="I6" s="224">
        <f t="shared" si="0"/>
        <v>21986</v>
      </c>
      <c r="J6" s="224">
        <f t="shared" si="0"/>
        <v>19272</v>
      </c>
      <c r="K6" s="228">
        <f t="shared" si="0"/>
        <v>79010</v>
      </c>
      <c r="L6" s="229">
        <f t="shared" si="0"/>
        <v>33401</v>
      </c>
      <c r="M6" s="224">
        <f t="shared" si="0"/>
        <v>21831</v>
      </c>
      <c r="N6" s="225">
        <f t="shared" si="0"/>
        <v>23778</v>
      </c>
      <c r="O6" s="230">
        <f t="shared" si="0"/>
        <v>83152</v>
      </c>
      <c r="P6" s="231">
        <f t="shared" si="0"/>
        <v>33947</v>
      </c>
      <c r="Q6" s="232">
        <f t="shared" si="0"/>
        <v>22426</v>
      </c>
      <c r="R6" s="233">
        <f t="shared" si="0"/>
        <v>26779</v>
      </c>
    </row>
    <row r="7" spans="1:18" ht="13.5" thickBot="1">
      <c r="A7" s="70" t="s">
        <v>161</v>
      </c>
      <c r="B7" s="71"/>
      <c r="C7" s="72">
        <f>C6/$B$6*100</f>
        <v>18.398497739265444</v>
      </c>
      <c r="D7" s="73"/>
      <c r="E7" s="74"/>
      <c r="F7" s="234"/>
      <c r="G7" s="75">
        <f>G6/$B$6*100</f>
        <v>24.895355790312937</v>
      </c>
      <c r="H7" s="76"/>
      <c r="I7" s="76"/>
      <c r="J7" s="76"/>
      <c r="K7" s="77">
        <f>K6/$B$6*100</f>
        <v>27.62886886340827</v>
      </c>
      <c r="L7" s="76"/>
      <c r="M7" s="78"/>
      <c r="N7" s="75"/>
      <c r="O7" s="72">
        <f>O6/$B$6*100</f>
        <v>29.077277607013347</v>
      </c>
      <c r="P7" s="79"/>
      <c r="Q7" s="80"/>
      <c r="R7" s="235"/>
    </row>
    <row r="8" spans="1:18" ht="15" thickBot="1">
      <c r="A8" s="81" t="s">
        <v>17</v>
      </c>
      <c r="B8" s="236">
        <f aca="true" t="shared" si="1" ref="B8:R8">SUM(B9,B11,B14,B18,B17)</f>
        <v>234319</v>
      </c>
      <c r="C8" s="237">
        <f t="shared" si="1"/>
        <v>44020</v>
      </c>
      <c r="D8" s="238">
        <f t="shared" si="1"/>
        <v>15332</v>
      </c>
      <c r="E8" s="239">
        <f t="shared" si="1"/>
        <v>12985</v>
      </c>
      <c r="F8" s="240">
        <f t="shared" si="1"/>
        <v>15703</v>
      </c>
      <c r="G8" s="241">
        <f t="shared" si="1"/>
        <v>56108</v>
      </c>
      <c r="H8" s="238">
        <f t="shared" si="1"/>
        <v>24823</v>
      </c>
      <c r="I8" s="238">
        <f t="shared" si="1"/>
        <v>16011</v>
      </c>
      <c r="J8" s="238">
        <f t="shared" si="1"/>
        <v>15274</v>
      </c>
      <c r="K8" s="242">
        <f t="shared" si="1"/>
        <v>65408</v>
      </c>
      <c r="L8" s="243">
        <f t="shared" si="1"/>
        <v>27603</v>
      </c>
      <c r="M8" s="238">
        <f t="shared" si="1"/>
        <v>18019</v>
      </c>
      <c r="N8" s="239">
        <f t="shared" si="1"/>
        <v>19786</v>
      </c>
      <c r="O8" s="244">
        <f t="shared" si="1"/>
        <v>68783</v>
      </c>
      <c r="P8" s="245">
        <f t="shared" si="1"/>
        <v>29001</v>
      </c>
      <c r="Q8" s="246">
        <f t="shared" si="1"/>
        <v>17633</v>
      </c>
      <c r="R8" s="247">
        <f t="shared" si="1"/>
        <v>22149</v>
      </c>
    </row>
    <row r="9" spans="1:18" ht="12.75">
      <c r="A9" s="82" t="s">
        <v>9</v>
      </c>
      <c r="B9" s="222">
        <f aca="true" t="shared" si="2" ref="B9:R9">SUM(B10)</f>
        <v>117650</v>
      </c>
      <c r="C9" s="223">
        <f t="shared" si="2"/>
        <v>24118</v>
      </c>
      <c r="D9" s="224">
        <f t="shared" si="2"/>
        <v>6776</v>
      </c>
      <c r="E9" s="225">
        <f t="shared" si="2"/>
        <v>8571</v>
      </c>
      <c r="F9" s="226">
        <f t="shared" si="2"/>
        <v>8771</v>
      </c>
      <c r="G9" s="227">
        <f t="shared" si="2"/>
        <v>27530</v>
      </c>
      <c r="H9" s="224">
        <f t="shared" si="2"/>
        <v>8941</v>
      </c>
      <c r="I9" s="224">
        <f t="shared" si="2"/>
        <v>8942</v>
      </c>
      <c r="J9" s="224">
        <f t="shared" si="2"/>
        <v>9647</v>
      </c>
      <c r="K9" s="228">
        <f t="shared" si="2"/>
        <v>30118</v>
      </c>
      <c r="L9" s="229">
        <f t="shared" si="2"/>
        <v>10000</v>
      </c>
      <c r="M9" s="224">
        <f t="shared" si="2"/>
        <v>10000</v>
      </c>
      <c r="N9" s="225">
        <f t="shared" si="2"/>
        <v>10118</v>
      </c>
      <c r="O9" s="223">
        <f t="shared" si="2"/>
        <v>35884</v>
      </c>
      <c r="P9" s="224">
        <f t="shared" si="2"/>
        <v>10236</v>
      </c>
      <c r="Q9" s="225">
        <f t="shared" si="2"/>
        <v>10236</v>
      </c>
      <c r="R9" s="226">
        <f t="shared" si="2"/>
        <v>15412</v>
      </c>
    </row>
    <row r="10" spans="1:18" ht="13.5" thickBot="1">
      <c r="A10" s="83" t="s">
        <v>4</v>
      </c>
      <c r="B10" s="248">
        <v>117650</v>
      </c>
      <c r="C10" s="249">
        <v>24118</v>
      </c>
      <c r="D10" s="250">
        <v>6776</v>
      </c>
      <c r="E10" s="251">
        <v>8571</v>
      </c>
      <c r="F10" s="252">
        <v>8771</v>
      </c>
      <c r="G10" s="253">
        <v>27530</v>
      </c>
      <c r="H10" s="250">
        <v>8941</v>
      </c>
      <c r="I10" s="250">
        <v>8942</v>
      </c>
      <c r="J10" s="250">
        <v>9647</v>
      </c>
      <c r="K10" s="254">
        <v>30118</v>
      </c>
      <c r="L10" s="251">
        <v>10000</v>
      </c>
      <c r="M10" s="250">
        <v>10000</v>
      </c>
      <c r="N10" s="251">
        <v>10118</v>
      </c>
      <c r="O10" s="249">
        <v>35884</v>
      </c>
      <c r="P10" s="255">
        <v>10236</v>
      </c>
      <c r="Q10" s="256">
        <v>10236</v>
      </c>
      <c r="R10" s="257">
        <v>15412</v>
      </c>
    </row>
    <row r="11" spans="1:18" ht="12.75">
      <c r="A11" s="82" t="s">
        <v>1</v>
      </c>
      <c r="B11" s="222">
        <f aca="true" t="shared" si="3" ref="B11:R11">SUM(B12:B13)</f>
        <v>61021</v>
      </c>
      <c r="C11" s="223">
        <f t="shared" si="3"/>
        <v>11722</v>
      </c>
      <c r="D11" s="224">
        <f t="shared" si="3"/>
        <v>7104</v>
      </c>
      <c r="E11" s="225">
        <f t="shared" si="3"/>
        <v>2303</v>
      </c>
      <c r="F11" s="226">
        <f t="shared" si="3"/>
        <v>2315</v>
      </c>
      <c r="G11" s="227">
        <f t="shared" si="3"/>
        <v>16364</v>
      </c>
      <c r="H11" s="224">
        <f t="shared" si="3"/>
        <v>11218</v>
      </c>
      <c r="I11" s="224">
        <f t="shared" si="3"/>
        <v>3293</v>
      </c>
      <c r="J11" s="224">
        <f t="shared" si="3"/>
        <v>1853</v>
      </c>
      <c r="K11" s="228">
        <f t="shared" si="3"/>
        <v>15889</v>
      </c>
      <c r="L11" s="229">
        <f t="shared" si="3"/>
        <v>11278</v>
      </c>
      <c r="M11" s="224">
        <f t="shared" si="3"/>
        <v>2654</v>
      </c>
      <c r="N11" s="225">
        <f t="shared" si="3"/>
        <v>1957</v>
      </c>
      <c r="O11" s="223">
        <f t="shared" si="3"/>
        <v>17046</v>
      </c>
      <c r="P11" s="224">
        <f t="shared" si="3"/>
        <v>12730</v>
      </c>
      <c r="Q11" s="225">
        <f t="shared" si="3"/>
        <v>2404</v>
      </c>
      <c r="R11" s="226">
        <f t="shared" si="3"/>
        <v>1912</v>
      </c>
    </row>
    <row r="12" spans="1:18" ht="24">
      <c r="A12" s="84" t="s">
        <v>94</v>
      </c>
      <c r="B12" s="258">
        <v>20606</v>
      </c>
      <c r="C12" s="259">
        <v>3235</v>
      </c>
      <c r="D12" s="260">
        <v>1000</v>
      </c>
      <c r="E12" s="261">
        <v>1000</v>
      </c>
      <c r="F12" s="262">
        <v>1235</v>
      </c>
      <c r="G12" s="263">
        <v>6058</v>
      </c>
      <c r="H12" s="260">
        <v>3256</v>
      </c>
      <c r="I12" s="260">
        <v>2040</v>
      </c>
      <c r="J12" s="260">
        <v>762</v>
      </c>
      <c r="K12" s="264">
        <v>5502</v>
      </c>
      <c r="L12" s="261">
        <v>3235</v>
      </c>
      <c r="M12" s="260">
        <v>1442</v>
      </c>
      <c r="N12" s="261">
        <v>825</v>
      </c>
      <c r="O12" s="259">
        <v>5811</v>
      </c>
      <c r="P12" s="265">
        <v>4162</v>
      </c>
      <c r="Q12" s="266">
        <v>1030</v>
      </c>
      <c r="R12" s="267">
        <v>619</v>
      </c>
    </row>
    <row r="13" spans="1:18" ht="24.75" thickBot="1">
      <c r="A13" s="83" t="s">
        <v>95</v>
      </c>
      <c r="B13" s="248">
        <v>40415</v>
      </c>
      <c r="C13" s="249">
        <v>8487</v>
      </c>
      <c r="D13" s="250">
        <v>6104</v>
      </c>
      <c r="E13" s="251">
        <v>1303</v>
      </c>
      <c r="F13" s="252">
        <v>1080</v>
      </c>
      <c r="G13" s="253">
        <v>10306</v>
      </c>
      <c r="H13" s="250">
        <v>7962</v>
      </c>
      <c r="I13" s="250">
        <v>1253</v>
      </c>
      <c r="J13" s="250">
        <v>1091</v>
      </c>
      <c r="K13" s="254">
        <v>10387</v>
      </c>
      <c r="L13" s="251">
        <v>8043</v>
      </c>
      <c r="M13" s="250">
        <v>1212</v>
      </c>
      <c r="N13" s="251">
        <v>1132</v>
      </c>
      <c r="O13" s="268">
        <v>11235</v>
      </c>
      <c r="P13" s="269">
        <v>8568</v>
      </c>
      <c r="Q13" s="270">
        <v>1374</v>
      </c>
      <c r="R13" s="271">
        <v>1293</v>
      </c>
    </row>
    <row r="14" spans="1:18" ht="12.75">
      <c r="A14" s="82" t="s">
        <v>2</v>
      </c>
      <c r="B14" s="222">
        <f aca="true" t="shared" si="4" ref="B14:R14">SUM(B15:B16)</f>
        <v>42364</v>
      </c>
      <c r="C14" s="223">
        <f t="shared" si="4"/>
        <v>5470</v>
      </c>
      <c r="D14" s="224">
        <f t="shared" si="4"/>
        <v>767</v>
      </c>
      <c r="E14" s="225">
        <f t="shared" si="4"/>
        <v>1105</v>
      </c>
      <c r="F14" s="226">
        <f t="shared" si="4"/>
        <v>3598</v>
      </c>
      <c r="G14" s="227">
        <f t="shared" si="4"/>
        <v>8856</v>
      </c>
      <c r="H14" s="224">
        <f t="shared" si="4"/>
        <v>3545</v>
      </c>
      <c r="I14" s="224">
        <f t="shared" si="4"/>
        <v>2656</v>
      </c>
      <c r="J14" s="224">
        <f t="shared" si="4"/>
        <v>2655</v>
      </c>
      <c r="K14" s="228">
        <f t="shared" si="4"/>
        <v>15433</v>
      </c>
      <c r="L14" s="229">
        <f t="shared" si="4"/>
        <v>5003</v>
      </c>
      <c r="M14" s="224">
        <f t="shared" si="4"/>
        <v>4042</v>
      </c>
      <c r="N14" s="225">
        <f t="shared" si="4"/>
        <v>6388</v>
      </c>
      <c r="O14" s="223">
        <f t="shared" si="4"/>
        <v>12605</v>
      </c>
      <c r="P14" s="224">
        <f t="shared" si="4"/>
        <v>4953</v>
      </c>
      <c r="Q14" s="225">
        <f t="shared" si="4"/>
        <v>3909</v>
      </c>
      <c r="R14" s="226">
        <f t="shared" si="4"/>
        <v>3743</v>
      </c>
    </row>
    <row r="15" spans="1:18" ht="24">
      <c r="A15" s="84" t="s">
        <v>162</v>
      </c>
      <c r="B15" s="258">
        <v>3841</v>
      </c>
      <c r="C15" s="259">
        <v>270</v>
      </c>
      <c r="D15" s="260">
        <v>92</v>
      </c>
      <c r="E15" s="261">
        <v>92</v>
      </c>
      <c r="F15" s="262">
        <v>86</v>
      </c>
      <c r="G15" s="263">
        <v>95</v>
      </c>
      <c r="H15" s="260">
        <v>41</v>
      </c>
      <c r="I15" s="260">
        <v>27</v>
      </c>
      <c r="J15" s="260">
        <v>27</v>
      </c>
      <c r="K15" s="264">
        <v>2132</v>
      </c>
      <c r="L15" s="261">
        <v>499</v>
      </c>
      <c r="M15" s="260">
        <v>664</v>
      </c>
      <c r="N15" s="261">
        <v>969</v>
      </c>
      <c r="O15" s="259">
        <v>1344</v>
      </c>
      <c r="P15" s="260">
        <v>449</v>
      </c>
      <c r="Q15" s="261">
        <v>530</v>
      </c>
      <c r="R15" s="262">
        <v>365</v>
      </c>
    </row>
    <row r="16" spans="1:18" ht="13.5" thickBot="1">
      <c r="A16" s="83" t="s">
        <v>5</v>
      </c>
      <c r="B16" s="272">
        <v>38523</v>
      </c>
      <c r="C16" s="273">
        <v>5200</v>
      </c>
      <c r="D16" s="274">
        <v>675</v>
      </c>
      <c r="E16" s="275">
        <v>1013</v>
      </c>
      <c r="F16" s="276">
        <v>3512</v>
      </c>
      <c r="G16" s="277">
        <v>8761</v>
      </c>
      <c r="H16" s="274">
        <v>3504</v>
      </c>
      <c r="I16" s="274">
        <v>2629</v>
      </c>
      <c r="J16" s="274">
        <v>2628</v>
      </c>
      <c r="K16" s="278">
        <v>13301</v>
      </c>
      <c r="L16" s="275">
        <v>4504</v>
      </c>
      <c r="M16" s="274">
        <v>3378</v>
      </c>
      <c r="N16" s="275">
        <v>5419</v>
      </c>
      <c r="O16" s="273">
        <v>11261</v>
      </c>
      <c r="P16" s="269">
        <v>4504</v>
      </c>
      <c r="Q16" s="270">
        <v>3379</v>
      </c>
      <c r="R16" s="271">
        <v>3378</v>
      </c>
    </row>
    <row r="17" spans="1:18" ht="13.5" thickBot="1">
      <c r="A17" s="85" t="s">
        <v>8</v>
      </c>
      <c r="B17" s="236">
        <v>9230</v>
      </c>
      <c r="C17" s="249">
        <v>1698</v>
      </c>
      <c r="D17" s="250">
        <v>424</v>
      </c>
      <c r="E17" s="251">
        <v>638</v>
      </c>
      <c r="F17" s="252">
        <v>636</v>
      </c>
      <c r="G17" s="253">
        <v>2345</v>
      </c>
      <c r="H17" s="250">
        <v>782</v>
      </c>
      <c r="I17" s="250">
        <v>782</v>
      </c>
      <c r="J17" s="250">
        <v>781</v>
      </c>
      <c r="K17" s="254">
        <v>2953</v>
      </c>
      <c r="L17" s="251">
        <v>984</v>
      </c>
      <c r="M17" s="250">
        <v>984</v>
      </c>
      <c r="N17" s="251">
        <v>985</v>
      </c>
      <c r="O17" s="249">
        <v>2234</v>
      </c>
      <c r="P17" s="279">
        <v>745</v>
      </c>
      <c r="Q17" s="280">
        <v>745</v>
      </c>
      <c r="R17" s="281">
        <v>744</v>
      </c>
    </row>
    <row r="18" spans="1:18" ht="24">
      <c r="A18" s="86" t="s">
        <v>163</v>
      </c>
      <c r="B18" s="222">
        <f aca="true" t="shared" si="5" ref="B18:R18">SUM(B19:B22)</f>
        <v>4054</v>
      </c>
      <c r="C18" s="223">
        <f t="shared" si="5"/>
        <v>1012</v>
      </c>
      <c r="D18" s="224">
        <f t="shared" si="5"/>
        <v>261</v>
      </c>
      <c r="E18" s="225">
        <f t="shared" si="5"/>
        <v>368</v>
      </c>
      <c r="F18" s="226">
        <f t="shared" si="5"/>
        <v>383</v>
      </c>
      <c r="G18" s="227">
        <f t="shared" si="5"/>
        <v>1013</v>
      </c>
      <c r="H18" s="224">
        <f t="shared" si="5"/>
        <v>337</v>
      </c>
      <c r="I18" s="224">
        <f t="shared" si="5"/>
        <v>338</v>
      </c>
      <c r="J18" s="224">
        <f t="shared" si="5"/>
        <v>338</v>
      </c>
      <c r="K18" s="228">
        <f t="shared" si="5"/>
        <v>1015</v>
      </c>
      <c r="L18" s="229">
        <f t="shared" si="5"/>
        <v>338</v>
      </c>
      <c r="M18" s="224">
        <f t="shared" si="5"/>
        <v>339</v>
      </c>
      <c r="N18" s="225">
        <f t="shared" si="5"/>
        <v>338</v>
      </c>
      <c r="O18" s="223">
        <f t="shared" si="5"/>
        <v>1014</v>
      </c>
      <c r="P18" s="224">
        <f t="shared" si="5"/>
        <v>337</v>
      </c>
      <c r="Q18" s="225">
        <f t="shared" si="5"/>
        <v>339</v>
      </c>
      <c r="R18" s="226">
        <f t="shared" si="5"/>
        <v>338</v>
      </c>
    </row>
    <row r="19" spans="1:18" ht="24">
      <c r="A19" s="84" t="s">
        <v>164</v>
      </c>
      <c r="B19" s="282">
        <v>153</v>
      </c>
      <c r="C19" s="249">
        <v>38</v>
      </c>
      <c r="D19" s="250">
        <v>12</v>
      </c>
      <c r="E19" s="251">
        <v>13</v>
      </c>
      <c r="F19" s="252">
        <v>13</v>
      </c>
      <c r="G19" s="253">
        <v>38</v>
      </c>
      <c r="H19" s="250">
        <v>12</v>
      </c>
      <c r="I19" s="250">
        <v>13</v>
      </c>
      <c r="J19" s="250">
        <v>13</v>
      </c>
      <c r="K19" s="254">
        <v>39</v>
      </c>
      <c r="L19" s="251">
        <v>13</v>
      </c>
      <c r="M19" s="250">
        <v>13</v>
      </c>
      <c r="N19" s="251">
        <v>13</v>
      </c>
      <c r="O19" s="249">
        <v>38</v>
      </c>
      <c r="P19" s="265">
        <v>12</v>
      </c>
      <c r="Q19" s="266">
        <v>13</v>
      </c>
      <c r="R19" s="267">
        <v>13</v>
      </c>
    </row>
    <row r="20" spans="1:18" ht="12.75">
      <c r="A20" s="84" t="s">
        <v>7</v>
      </c>
      <c r="B20" s="258">
        <v>230</v>
      </c>
      <c r="C20" s="259">
        <v>57</v>
      </c>
      <c r="D20" s="260">
        <v>19</v>
      </c>
      <c r="E20" s="261">
        <v>19</v>
      </c>
      <c r="F20" s="262">
        <v>19</v>
      </c>
      <c r="G20" s="263">
        <v>57</v>
      </c>
      <c r="H20" s="260">
        <v>19</v>
      </c>
      <c r="I20" s="260">
        <v>19</v>
      </c>
      <c r="J20" s="260">
        <v>19</v>
      </c>
      <c r="K20" s="264">
        <v>58</v>
      </c>
      <c r="L20" s="261">
        <v>19</v>
      </c>
      <c r="M20" s="260">
        <v>20</v>
      </c>
      <c r="N20" s="261">
        <v>19</v>
      </c>
      <c r="O20" s="259">
        <v>58</v>
      </c>
      <c r="P20" s="279">
        <v>19</v>
      </c>
      <c r="Q20" s="280">
        <v>20</v>
      </c>
      <c r="R20" s="281">
        <v>19</v>
      </c>
    </row>
    <row r="21" spans="1:18" ht="24">
      <c r="A21" s="84" t="s">
        <v>165</v>
      </c>
      <c r="B21" s="258">
        <v>3600</v>
      </c>
      <c r="C21" s="259">
        <v>900</v>
      </c>
      <c r="D21" s="260">
        <v>225</v>
      </c>
      <c r="E21" s="261">
        <v>330</v>
      </c>
      <c r="F21" s="262">
        <v>345</v>
      </c>
      <c r="G21" s="263">
        <v>900</v>
      </c>
      <c r="H21" s="260">
        <v>300</v>
      </c>
      <c r="I21" s="260">
        <v>300</v>
      </c>
      <c r="J21" s="260">
        <v>300</v>
      </c>
      <c r="K21" s="264">
        <v>900</v>
      </c>
      <c r="L21" s="261">
        <v>300</v>
      </c>
      <c r="M21" s="260">
        <v>300</v>
      </c>
      <c r="N21" s="261">
        <v>300</v>
      </c>
      <c r="O21" s="259">
        <v>900</v>
      </c>
      <c r="P21" s="265">
        <v>300</v>
      </c>
      <c r="Q21" s="266">
        <v>300</v>
      </c>
      <c r="R21" s="267">
        <v>300</v>
      </c>
    </row>
    <row r="22" spans="1:18" ht="13.5" thickBot="1">
      <c r="A22" s="87" t="s">
        <v>0</v>
      </c>
      <c r="B22" s="283">
        <v>71</v>
      </c>
      <c r="C22" s="249">
        <v>17</v>
      </c>
      <c r="D22" s="250">
        <v>5</v>
      </c>
      <c r="E22" s="251">
        <v>6</v>
      </c>
      <c r="F22" s="252">
        <v>6</v>
      </c>
      <c r="G22" s="253">
        <v>18</v>
      </c>
      <c r="H22" s="250">
        <v>6</v>
      </c>
      <c r="I22" s="250">
        <v>6</v>
      </c>
      <c r="J22" s="250">
        <v>6</v>
      </c>
      <c r="K22" s="254">
        <v>18</v>
      </c>
      <c r="L22" s="251">
        <v>6</v>
      </c>
      <c r="M22" s="250">
        <v>6</v>
      </c>
      <c r="N22" s="251">
        <v>6</v>
      </c>
      <c r="O22" s="249">
        <v>18</v>
      </c>
      <c r="P22" s="279">
        <v>6</v>
      </c>
      <c r="Q22" s="280">
        <v>6</v>
      </c>
      <c r="R22" s="281">
        <v>6</v>
      </c>
    </row>
    <row r="23" spans="1:18" ht="15" thickBot="1">
      <c r="A23" s="88" t="s">
        <v>16</v>
      </c>
      <c r="B23" s="284">
        <f aca="true" t="shared" si="6" ref="B23:R23">B24+B31+B33+B35+B37+B38+B39</f>
        <v>51650</v>
      </c>
      <c r="C23" s="244">
        <f t="shared" si="6"/>
        <v>8594</v>
      </c>
      <c r="D23" s="245">
        <f t="shared" si="6"/>
        <v>2422</v>
      </c>
      <c r="E23" s="246">
        <f t="shared" si="6"/>
        <v>3072</v>
      </c>
      <c r="F23" s="247">
        <f t="shared" si="6"/>
        <v>3100</v>
      </c>
      <c r="G23" s="285">
        <f t="shared" si="6"/>
        <v>15085</v>
      </c>
      <c r="H23" s="245">
        <f t="shared" si="6"/>
        <v>5112</v>
      </c>
      <c r="I23" s="245">
        <f t="shared" si="6"/>
        <v>5975</v>
      </c>
      <c r="J23" s="245">
        <f t="shared" si="6"/>
        <v>3998</v>
      </c>
      <c r="K23" s="286">
        <f t="shared" si="6"/>
        <v>13602</v>
      </c>
      <c r="L23" s="287">
        <f t="shared" si="6"/>
        <v>5798</v>
      </c>
      <c r="M23" s="245">
        <f t="shared" si="6"/>
        <v>3812</v>
      </c>
      <c r="N23" s="246">
        <f t="shared" si="6"/>
        <v>3992</v>
      </c>
      <c r="O23" s="244">
        <f t="shared" si="6"/>
        <v>14369</v>
      </c>
      <c r="P23" s="245">
        <f t="shared" si="6"/>
        <v>4946</v>
      </c>
      <c r="Q23" s="246">
        <f t="shared" si="6"/>
        <v>4793</v>
      </c>
      <c r="R23" s="247">
        <f t="shared" si="6"/>
        <v>4630</v>
      </c>
    </row>
    <row r="24" spans="1:18" ht="24">
      <c r="A24" s="82" t="s">
        <v>96</v>
      </c>
      <c r="B24" s="222">
        <f aca="true" t="shared" si="7" ref="B24:R24">SUM(B25:B30)</f>
        <v>37833</v>
      </c>
      <c r="C24" s="223">
        <f t="shared" si="7"/>
        <v>6548</v>
      </c>
      <c r="D24" s="224">
        <f t="shared" si="7"/>
        <v>1858</v>
      </c>
      <c r="E24" s="225">
        <f t="shared" si="7"/>
        <v>2331</v>
      </c>
      <c r="F24" s="226">
        <f t="shared" si="7"/>
        <v>2359</v>
      </c>
      <c r="G24" s="227">
        <f t="shared" si="7"/>
        <v>10313</v>
      </c>
      <c r="H24" s="224">
        <f t="shared" si="7"/>
        <v>4189</v>
      </c>
      <c r="I24" s="224">
        <f t="shared" si="7"/>
        <v>3050</v>
      </c>
      <c r="J24" s="224">
        <f t="shared" si="7"/>
        <v>3074</v>
      </c>
      <c r="K24" s="228">
        <f t="shared" si="7"/>
        <v>9887</v>
      </c>
      <c r="L24" s="229">
        <f t="shared" si="7"/>
        <v>4062</v>
      </c>
      <c r="M24" s="224">
        <f t="shared" si="7"/>
        <v>2822</v>
      </c>
      <c r="N24" s="225">
        <f t="shared" si="7"/>
        <v>3003</v>
      </c>
      <c r="O24" s="223">
        <f t="shared" si="7"/>
        <v>11085</v>
      </c>
      <c r="P24" s="224">
        <f t="shared" si="7"/>
        <v>4103</v>
      </c>
      <c r="Q24" s="225">
        <f t="shared" si="7"/>
        <v>3198</v>
      </c>
      <c r="R24" s="226">
        <f t="shared" si="7"/>
        <v>3784</v>
      </c>
    </row>
    <row r="25" spans="1:18" ht="36">
      <c r="A25" s="84" t="s">
        <v>166</v>
      </c>
      <c r="B25" s="258">
        <v>13033</v>
      </c>
      <c r="C25" s="259">
        <v>3258</v>
      </c>
      <c r="D25" s="260">
        <v>1086</v>
      </c>
      <c r="E25" s="261">
        <v>1086</v>
      </c>
      <c r="F25" s="262">
        <v>1086</v>
      </c>
      <c r="G25" s="263">
        <v>3258</v>
      </c>
      <c r="H25" s="260">
        <v>1086</v>
      </c>
      <c r="I25" s="260">
        <v>1086</v>
      </c>
      <c r="J25" s="260">
        <v>1086</v>
      </c>
      <c r="K25" s="264">
        <v>3258</v>
      </c>
      <c r="L25" s="261">
        <v>1086</v>
      </c>
      <c r="M25" s="260">
        <v>1086</v>
      </c>
      <c r="N25" s="261">
        <v>1086</v>
      </c>
      <c r="O25" s="259">
        <v>3259</v>
      </c>
      <c r="P25" s="260">
        <v>1086</v>
      </c>
      <c r="Q25" s="261">
        <v>1087</v>
      </c>
      <c r="R25" s="262">
        <v>1086</v>
      </c>
    </row>
    <row r="26" spans="1:18" ht="48" customHeight="1">
      <c r="A26" s="84" t="s">
        <v>167</v>
      </c>
      <c r="B26" s="258">
        <v>4998</v>
      </c>
      <c r="C26" s="249">
        <v>720</v>
      </c>
      <c r="D26" s="250">
        <v>120</v>
      </c>
      <c r="E26" s="251">
        <v>300</v>
      </c>
      <c r="F26" s="252">
        <v>300</v>
      </c>
      <c r="G26" s="253">
        <v>1430</v>
      </c>
      <c r="H26" s="250">
        <v>830</v>
      </c>
      <c r="I26" s="250">
        <v>290</v>
      </c>
      <c r="J26" s="250">
        <v>310</v>
      </c>
      <c r="K26" s="254">
        <v>1369</v>
      </c>
      <c r="L26" s="251">
        <v>869</v>
      </c>
      <c r="M26" s="250">
        <v>160</v>
      </c>
      <c r="N26" s="251">
        <v>340</v>
      </c>
      <c r="O26" s="249">
        <v>1479</v>
      </c>
      <c r="P26" s="250">
        <v>599</v>
      </c>
      <c r="Q26" s="251">
        <v>280</v>
      </c>
      <c r="R26" s="252">
        <v>600</v>
      </c>
    </row>
    <row r="27" spans="1:18" ht="60">
      <c r="A27" s="84" t="s">
        <v>168</v>
      </c>
      <c r="B27" s="258">
        <v>2</v>
      </c>
      <c r="C27" s="259"/>
      <c r="D27" s="260"/>
      <c r="E27" s="261"/>
      <c r="F27" s="262"/>
      <c r="G27" s="263"/>
      <c r="H27" s="260"/>
      <c r="I27" s="260"/>
      <c r="J27" s="260"/>
      <c r="K27" s="264">
        <v>1</v>
      </c>
      <c r="L27" s="261">
        <v>1</v>
      </c>
      <c r="M27" s="260"/>
      <c r="N27" s="261"/>
      <c r="O27" s="259">
        <v>1</v>
      </c>
      <c r="P27" s="260">
        <v>1</v>
      </c>
      <c r="Q27" s="261"/>
      <c r="R27" s="262"/>
    </row>
    <row r="28" spans="1:18" ht="48">
      <c r="A28" s="89" t="s">
        <v>169</v>
      </c>
      <c r="B28" s="288">
        <v>2100</v>
      </c>
      <c r="C28" s="249">
        <v>477</v>
      </c>
      <c r="D28" s="250">
        <v>131</v>
      </c>
      <c r="E28" s="251">
        <v>172</v>
      </c>
      <c r="F28" s="252">
        <v>174</v>
      </c>
      <c r="G28" s="253">
        <v>521</v>
      </c>
      <c r="H28" s="250">
        <v>174</v>
      </c>
      <c r="I28" s="250">
        <v>172</v>
      </c>
      <c r="J28" s="250">
        <v>175</v>
      </c>
      <c r="K28" s="254">
        <v>502</v>
      </c>
      <c r="L28" s="251">
        <v>166</v>
      </c>
      <c r="M28" s="250">
        <v>168</v>
      </c>
      <c r="N28" s="251">
        <v>168</v>
      </c>
      <c r="O28" s="249">
        <v>600</v>
      </c>
      <c r="P28" s="250">
        <v>200</v>
      </c>
      <c r="Q28" s="251">
        <v>200</v>
      </c>
      <c r="R28" s="252">
        <v>200</v>
      </c>
    </row>
    <row r="29" spans="1:18" ht="37.5" customHeight="1">
      <c r="A29" s="90" t="s">
        <v>170</v>
      </c>
      <c r="B29" s="289">
        <v>7000</v>
      </c>
      <c r="C29" s="259">
        <v>60</v>
      </c>
      <c r="D29" s="260">
        <v>15</v>
      </c>
      <c r="E29" s="261">
        <v>23</v>
      </c>
      <c r="F29" s="262">
        <v>22</v>
      </c>
      <c r="G29" s="263">
        <v>2429</v>
      </c>
      <c r="H29" s="260">
        <v>1200</v>
      </c>
      <c r="I29" s="260">
        <v>614</v>
      </c>
      <c r="J29" s="260">
        <v>615</v>
      </c>
      <c r="K29" s="264">
        <v>2082</v>
      </c>
      <c r="L29" s="261">
        <v>1041</v>
      </c>
      <c r="M29" s="260">
        <v>520</v>
      </c>
      <c r="N29" s="261">
        <v>521</v>
      </c>
      <c r="O29" s="259">
        <v>2429</v>
      </c>
      <c r="P29" s="260">
        <v>1200</v>
      </c>
      <c r="Q29" s="261">
        <v>614</v>
      </c>
      <c r="R29" s="262">
        <v>615</v>
      </c>
    </row>
    <row r="30" spans="1:18" ht="24.75" thickBot="1">
      <c r="A30" s="91" t="s">
        <v>171</v>
      </c>
      <c r="B30" s="290">
        <v>10700</v>
      </c>
      <c r="C30" s="249">
        <v>2033</v>
      </c>
      <c r="D30" s="250">
        <v>506</v>
      </c>
      <c r="E30" s="251">
        <v>750</v>
      </c>
      <c r="F30" s="252">
        <v>777</v>
      </c>
      <c r="G30" s="253">
        <v>2675</v>
      </c>
      <c r="H30" s="250">
        <v>899</v>
      </c>
      <c r="I30" s="250">
        <v>888</v>
      </c>
      <c r="J30" s="250">
        <v>888</v>
      </c>
      <c r="K30" s="254">
        <v>2675</v>
      </c>
      <c r="L30" s="251">
        <v>899</v>
      </c>
      <c r="M30" s="250">
        <v>888</v>
      </c>
      <c r="N30" s="251">
        <v>888</v>
      </c>
      <c r="O30" s="249">
        <v>3317</v>
      </c>
      <c r="P30" s="279">
        <v>1017</v>
      </c>
      <c r="Q30" s="280">
        <v>1017</v>
      </c>
      <c r="R30" s="281">
        <v>1283</v>
      </c>
    </row>
    <row r="31" spans="1:18" ht="12.75">
      <c r="A31" s="82" t="s">
        <v>97</v>
      </c>
      <c r="B31" s="222">
        <f aca="true" t="shared" si="8" ref="B31:R31">SUM(B32)</f>
        <v>1861</v>
      </c>
      <c r="C31" s="223">
        <f t="shared" si="8"/>
        <v>465</v>
      </c>
      <c r="D31" s="224">
        <f t="shared" si="8"/>
        <v>155</v>
      </c>
      <c r="E31" s="225">
        <f t="shared" si="8"/>
        <v>155</v>
      </c>
      <c r="F31" s="226">
        <f t="shared" si="8"/>
        <v>155</v>
      </c>
      <c r="G31" s="227">
        <f t="shared" si="8"/>
        <v>465</v>
      </c>
      <c r="H31" s="224">
        <f t="shared" si="8"/>
        <v>155</v>
      </c>
      <c r="I31" s="224">
        <f t="shared" si="8"/>
        <v>155</v>
      </c>
      <c r="J31" s="224">
        <f t="shared" si="8"/>
        <v>155</v>
      </c>
      <c r="K31" s="228">
        <f t="shared" si="8"/>
        <v>465</v>
      </c>
      <c r="L31" s="229">
        <f t="shared" si="8"/>
        <v>155</v>
      </c>
      <c r="M31" s="224">
        <f t="shared" si="8"/>
        <v>155</v>
      </c>
      <c r="N31" s="225">
        <f t="shared" si="8"/>
        <v>155</v>
      </c>
      <c r="O31" s="223">
        <f t="shared" si="8"/>
        <v>466</v>
      </c>
      <c r="P31" s="224">
        <f t="shared" si="8"/>
        <v>155</v>
      </c>
      <c r="Q31" s="225">
        <f t="shared" si="8"/>
        <v>156</v>
      </c>
      <c r="R31" s="226">
        <f t="shared" si="8"/>
        <v>155</v>
      </c>
    </row>
    <row r="32" spans="1:18" ht="13.5" thickBot="1">
      <c r="A32" s="92" t="s">
        <v>172</v>
      </c>
      <c r="B32" s="248">
        <v>1861</v>
      </c>
      <c r="C32" s="268">
        <v>465</v>
      </c>
      <c r="D32" s="291">
        <v>155</v>
      </c>
      <c r="E32" s="292">
        <v>155</v>
      </c>
      <c r="F32" s="293">
        <v>155</v>
      </c>
      <c r="G32" s="294">
        <v>465</v>
      </c>
      <c r="H32" s="291">
        <v>155</v>
      </c>
      <c r="I32" s="291">
        <v>155</v>
      </c>
      <c r="J32" s="291">
        <v>155</v>
      </c>
      <c r="K32" s="295">
        <v>465</v>
      </c>
      <c r="L32" s="292">
        <v>155</v>
      </c>
      <c r="M32" s="291">
        <v>155</v>
      </c>
      <c r="N32" s="292">
        <v>155</v>
      </c>
      <c r="O32" s="268">
        <v>466</v>
      </c>
      <c r="P32" s="269">
        <v>155</v>
      </c>
      <c r="Q32" s="270">
        <v>156</v>
      </c>
      <c r="R32" s="271">
        <v>155</v>
      </c>
    </row>
    <row r="33" spans="1:18" ht="24">
      <c r="A33" s="86" t="s">
        <v>98</v>
      </c>
      <c r="B33" s="222">
        <v>20</v>
      </c>
      <c r="C33" s="223">
        <f aca="true" t="shared" si="9" ref="C33:R33">SUM(C34)</f>
        <v>5</v>
      </c>
      <c r="D33" s="224">
        <f t="shared" si="9"/>
        <v>2</v>
      </c>
      <c r="E33" s="225">
        <f t="shared" si="9"/>
        <v>2</v>
      </c>
      <c r="F33" s="226">
        <f t="shared" si="9"/>
        <v>1</v>
      </c>
      <c r="G33" s="227">
        <f t="shared" si="9"/>
        <v>8</v>
      </c>
      <c r="H33" s="224">
        <f t="shared" si="9"/>
        <v>3</v>
      </c>
      <c r="I33" s="224">
        <f t="shared" si="9"/>
        <v>3</v>
      </c>
      <c r="J33" s="224">
        <f t="shared" si="9"/>
        <v>2</v>
      </c>
      <c r="K33" s="228">
        <f t="shared" si="9"/>
        <v>4</v>
      </c>
      <c r="L33" s="229">
        <f t="shared" si="9"/>
        <v>1</v>
      </c>
      <c r="M33" s="224">
        <f t="shared" si="9"/>
        <v>2</v>
      </c>
      <c r="N33" s="225">
        <f t="shared" si="9"/>
        <v>1</v>
      </c>
      <c r="O33" s="223">
        <f t="shared" si="9"/>
        <v>3</v>
      </c>
      <c r="P33" s="224">
        <f t="shared" si="9"/>
        <v>1</v>
      </c>
      <c r="Q33" s="225">
        <f t="shared" si="9"/>
        <v>1</v>
      </c>
      <c r="R33" s="226">
        <f t="shared" si="9"/>
        <v>1</v>
      </c>
    </row>
    <row r="34" spans="1:18" ht="36.75" thickBot="1">
      <c r="A34" s="83" t="s">
        <v>173</v>
      </c>
      <c r="B34" s="248">
        <v>20</v>
      </c>
      <c r="C34" s="249">
        <v>5</v>
      </c>
      <c r="D34" s="250">
        <v>2</v>
      </c>
      <c r="E34" s="251">
        <v>2</v>
      </c>
      <c r="F34" s="252">
        <v>1</v>
      </c>
      <c r="G34" s="253">
        <v>8</v>
      </c>
      <c r="H34" s="250">
        <v>3</v>
      </c>
      <c r="I34" s="250">
        <v>3</v>
      </c>
      <c r="J34" s="250">
        <v>2</v>
      </c>
      <c r="K34" s="254">
        <v>4</v>
      </c>
      <c r="L34" s="251">
        <v>1</v>
      </c>
      <c r="M34" s="250">
        <v>2</v>
      </c>
      <c r="N34" s="251">
        <v>1</v>
      </c>
      <c r="O34" s="249">
        <v>3</v>
      </c>
      <c r="P34" s="250">
        <v>1</v>
      </c>
      <c r="Q34" s="251">
        <v>1</v>
      </c>
      <c r="R34" s="252">
        <v>1</v>
      </c>
    </row>
    <row r="35" spans="1:18" ht="24">
      <c r="A35" s="82" t="s">
        <v>79</v>
      </c>
      <c r="B35" s="222">
        <f aca="true" t="shared" si="10" ref="B35:R35">SUM(B36)</f>
        <v>3500</v>
      </c>
      <c r="C35" s="223">
        <f t="shared" si="10"/>
        <v>0</v>
      </c>
      <c r="D35" s="224">
        <f t="shared" si="10"/>
        <v>0</v>
      </c>
      <c r="E35" s="225">
        <f t="shared" si="10"/>
        <v>0</v>
      </c>
      <c r="F35" s="226">
        <f t="shared" si="10"/>
        <v>0</v>
      </c>
      <c r="G35" s="227">
        <f t="shared" si="10"/>
        <v>2000</v>
      </c>
      <c r="H35" s="224">
        <f t="shared" si="10"/>
        <v>0</v>
      </c>
      <c r="I35" s="224">
        <f t="shared" si="10"/>
        <v>2000</v>
      </c>
      <c r="J35" s="224">
        <f t="shared" si="10"/>
        <v>0</v>
      </c>
      <c r="K35" s="228">
        <f t="shared" si="10"/>
        <v>750</v>
      </c>
      <c r="L35" s="229">
        <f t="shared" si="10"/>
        <v>750</v>
      </c>
      <c r="M35" s="224">
        <f t="shared" si="10"/>
        <v>0</v>
      </c>
      <c r="N35" s="225">
        <f t="shared" si="10"/>
        <v>0</v>
      </c>
      <c r="O35" s="223">
        <f t="shared" si="10"/>
        <v>750</v>
      </c>
      <c r="P35" s="224">
        <f t="shared" si="10"/>
        <v>0</v>
      </c>
      <c r="Q35" s="225">
        <f t="shared" si="10"/>
        <v>750</v>
      </c>
      <c r="R35" s="226">
        <f t="shared" si="10"/>
        <v>0</v>
      </c>
    </row>
    <row r="36" spans="1:18" ht="24.75" thickBot="1">
      <c r="A36" s="83" t="s">
        <v>174</v>
      </c>
      <c r="B36" s="248">
        <v>3500</v>
      </c>
      <c r="C36" s="268">
        <v>0</v>
      </c>
      <c r="D36" s="291">
        <v>0</v>
      </c>
      <c r="E36" s="292">
        <v>0</v>
      </c>
      <c r="F36" s="293">
        <v>0</v>
      </c>
      <c r="G36" s="294">
        <v>2000</v>
      </c>
      <c r="H36" s="291">
        <v>0</v>
      </c>
      <c r="I36" s="291">
        <v>2000</v>
      </c>
      <c r="J36" s="291">
        <v>0</v>
      </c>
      <c r="K36" s="295">
        <v>750</v>
      </c>
      <c r="L36" s="292">
        <v>750</v>
      </c>
      <c r="M36" s="291">
        <v>0</v>
      </c>
      <c r="N36" s="292">
        <v>0</v>
      </c>
      <c r="O36" s="268">
        <v>750</v>
      </c>
      <c r="P36" s="269">
        <v>0</v>
      </c>
      <c r="Q36" s="270">
        <v>750</v>
      </c>
      <c r="R36" s="271">
        <v>0</v>
      </c>
    </row>
    <row r="37" spans="1:18" ht="12.75">
      <c r="A37" s="93" t="s">
        <v>11</v>
      </c>
      <c r="B37" s="296">
        <v>461</v>
      </c>
      <c r="C37" s="249">
        <v>120</v>
      </c>
      <c r="D37" s="250">
        <v>40</v>
      </c>
      <c r="E37" s="251">
        <v>40</v>
      </c>
      <c r="F37" s="252">
        <v>40</v>
      </c>
      <c r="G37" s="253">
        <v>110</v>
      </c>
      <c r="H37" s="250">
        <v>36</v>
      </c>
      <c r="I37" s="250">
        <v>37</v>
      </c>
      <c r="J37" s="250">
        <v>37</v>
      </c>
      <c r="K37" s="254">
        <v>113</v>
      </c>
      <c r="L37" s="251">
        <v>37</v>
      </c>
      <c r="M37" s="250">
        <v>38</v>
      </c>
      <c r="N37" s="251">
        <v>38</v>
      </c>
      <c r="O37" s="249">
        <v>118</v>
      </c>
      <c r="P37" s="279">
        <v>39</v>
      </c>
      <c r="Q37" s="280">
        <v>39</v>
      </c>
      <c r="R37" s="281">
        <v>40</v>
      </c>
    </row>
    <row r="38" spans="1:18" ht="12.75">
      <c r="A38" s="94" t="s">
        <v>12</v>
      </c>
      <c r="B38" s="297">
        <v>7788</v>
      </c>
      <c r="C38" s="259">
        <v>1410</v>
      </c>
      <c r="D38" s="260">
        <v>352</v>
      </c>
      <c r="E38" s="261">
        <v>529</v>
      </c>
      <c r="F38" s="262">
        <v>529</v>
      </c>
      <c r="G38" s="263">
        <v>2142</v>
      </c>
      <c r="H38" s="260">
        <v>714</v>
      </c>
      <c r="I38" s="260">
        <v>714</v>
      </c>
      <c r="J38" s="260">
        <v>714</v>
      </c>
      <c r="K38" s="264">
        <v>2336</v>
      </c>
      <c r="L38" s="261">
        <v>778</v>
      </c>
      <c r="M38" s="260">
        <v>779</v>
      </c>
      <c r="N38" s="261">
        <v>779</v>
      </c>
      <c r="O38" s="259">
        <v>1900</v>
      </c>
      <c r="P38" s="265">
        <v>633</v>
      </c>
      <c r="Q38" s="266">
        <v>633</v>
      </c>
      <c r="R38" s="267">
        <v>634</v>
      </c>
    </row>
    <row r="39" spans="1:18" ht="13.5" thickBot="1">
      <c r="A39" s="93" t="s">
        <v>13</v>
      </c>
      <c r="B39" s="296">
        <v>187</v>
      </c>
      <c r="C39" s="249">
        <v>46</v>
      </c>
      <c r="D39" s="250">
        <v>15</v>
      </c>
      <c r="E39" s="251">
        <v>15</v>
      </c>
      <c r="F39" s="252">
        <v>16</v>
      </c>
      <c r="G39" s="253">
        <v>47</v>
      </c>
      <c r="H39" s="250">
        <v>15</v>
      </c>
      <c r="I39" s="250">
        <v>16</v>
      </c>
      <c r="J39" s="250">
        <v>16</v>
      </c>
      <c r="K39" s="254">
        <v>47</v>
      </c>
      <c r="L39" s="251">
        <v>15</v>
      </c>
      <c r="M39" s="250">
        <v>16</v>
      </c>
      <c r="N39" s="251">
        <v>16</v>
      </c>
      <c r="O39" s="249">
        <v>47</v>
      </c>
      <c r="P39" s="279">
        <v>15</v>
      </c>
      <c r="Q39" s="280">
        <v>16</v>
      </c>
      <c r="R39" s="281">
        <v>16</v>
      </c>
    </row>
    <row r="40" spans="1:18" ht="13.5" thickBot="1">
      <c r="A40" s="95" t="s">
        <v>99</v>
      </c>
      <c r="B40" s="284">
        <f aca="true" t="shared" si="11" ref="B40:R40">SUM(B41:B42)</f>
        <v>172306</v>
      </c>
      <c r="C40" s="244">
        <f t="shared" si="11"/>
        <v>41354</v>
      </c>
      <c r="D40" s="245">
        <f t="shared" si="11"/>
        <v>13784</v>
      </c>
      <c r="E40" s="246">
        <f t="shared" si="11"/>
        <v>13785</v>
      </c>
      <c r="F40" s="247">
        <f t="shared" si="11"/>
        <v>13785</v>
      </c>
      <c r="G40" s="285">
        <f t="shared" si="11"/>
        <v>45092</v>
      </c>
      <c r="H40" s="245">
        <f t="shared" si="11"/>
        <v>15030</v>
      </c>
      <c r="I40" s="245">
        <f t="shared" si="11"/>
        <v>15031</v>
      </c>
      <c r="J40" s="245">
        <f t="shared" si="11"/>
        <v>15031</v>
      </c>
      <c r="K40" s="286">
        <f t="shared" si="11"/>
        <v>44506</v>
      </c>
      <c r="L40" s="287">
        <f t="shared" si="11"/>
        <v>14835</v>
      </c>
      <c r="M40" s="245">
        <f t="shared" si="11"/>
        <v>14836</v>
      </c>
      <c r="N40" s="246">
        <f t="shared" si="11"/>
        <v>14835</v>
      </c>
      <c r="O40" s="244">
        <f t="shared" si="11"/>
        <v>41354</v>
      </c>
      <c r="P40" s="245">
        <f t="shared" si="11"/>
        <v>13784</v>
      </c>
      <c r="Q40" s="246">
        <f t="shared" si="11"/>
        <v>13785</v>
      </c>
      <c r="R40" s="247">
        <f t="shared" si="11"/>
        <v>13785</v>
      </c>
    </row>
    <row r="41" spans="1:18" ht="36">
      <c r="A41" s="96" t="s">
        <v>100</v>
      </c>
      <c r="B41" s="298">
        <v>14636</v>
      </c>
      <c r="C41" s="299">
        <v>3513</v>
      </c>
      <c r="D41" s="300">
        <v>1171</v>
      </c>
      <c r="E41" s="301">
        <v>1171</v>
      </c>
      <c r="F41" s="302">
        <v>1171</v>
      </c>
      <c r="G41" s="303">
        <v>4098</v>
      </c>
      <c r="H41" s="300">
        <v>1366</v>
      </c>
      <c r="I41" s="300">
        <v>1366</v>
      </c>
      <c r="J41" s="300">
        <v>1366</v>
      </c>
      <c r="K41" s="304">
        <v>3512</v>
      </c>
      <c r="L41" s="301">
        <v>1171</v>
      </c>
      <c r="M41" s="300">
        <v>1171</v>
      </c>
      <c r="N41" s="301">
        <v>1170</v>
      </c>
      <c r="O41" s="299">
        <v>3513</v>
      </c>
      <c r="P41" s="300">
        <v>1171</v>
      </c>
      <c r="Q41" s="301">
        <v>1171</v>
      </c>
      <c r="R41" s="302">
        <v>1171</v>
      </c>
    </row>
    <row r="42" spans="1:18" ht="48.75" thickBot="1">
      <c r="A42" s="97" t="s">
        <v>101</v>
      </c>
      <c r="B42" s="305">
        <v>157670</v>
      </c>
      <c r="C42" s="249">
        <v>37841</v>
      </c>
      <c r="D42" s="250">
        <v>12613</v>
      </c>
      <c r="E42" s="251">
        <v>12614</v>
      </c>
      <c r="F42" s="252">
        <v>12614</v>
      </c>
      <c r="G42" s="253">
        <v>40994</v>
      </c>
      <c r="H42" s="250">
        <v>13664</v>
      </c>
      <c r="I42" s="250">
        <v>13665</v>
      </c>
      <c r="J42" s="250">
        <v>13665</v>
      </c>
      <c r="K42" s="254">
        <v>40994</v>
      </c>
      <c r="L42" s="251">
        <v>13664</v>
      </c>
      <c r="M42" s="250">
        <v>13665</v>
      </c>
      <c r="N42" s="251">
        <v>13665</v>
      </c>
      <c r="O42" s="249">
        <v>37841</v>
      </c>
      <c r="P42" s="250">
        <v>12613</v>
      </c>
      <c r="Q42" s="251">
        <v>12614</v>
      </c>
      <c r="R42" s="252">
        <v>12614</v>
      </c>
    </row>
    <row r="43" spans="1:18" ht="13.5" thickBot="1">
      <c r="A43" s="306" t="s">
        <v>175</v>
      </c>
      <c r="B43" s="307">
        <f aca="true" t="shared" si="12" ref="B43:R43">B6+B40</f>
        <v>458275</v>
      </c>
      <c r="C43" s="308">
        <f t="shared" si="12"/>
        <v>93968</v>
      </c>
      <c r="D43" s="309">
        <f t="shared" si="12"/>
        <v>31538</v>
      </c>
      <c r="E43" s="310">
        <f t="shared" si="12"/>
        <v>29842</v>
      </c>
      <c r="F43" s="311">
        <f t="shared" si="12"/>
        <v>32588</v>
      </c>
      <c r="G43" s="312">
        <f t="shared" si="12"/>
        <v>116285</v>
      </c>
      <c r="H43" s="309">
        <f t="shared" si="12"/>
        <v>44965</v>
      </c>
      <c r="I43" s="309">
        <f t="shared" si="12"/>
        <v>37017</v>
      </c>
      <c r="J43" s="309">
        <f t="shared" si="12"/>
        <v>34303</v>
      </c>
      <c r="K43" s="313">
        <f t="shared" si="12"/>
        <v>123516</v>
      </c>
      <c r="L43" s="314">
        <f t="shared" si="12"/>
        <v>48236</v>
      </c>
      <c r="M43" s="309">
        <f t="shared" si="12"/>
        <v>36667</v>
      </c>
      <c r="N43" s="310">
        <f t="shared" si="12"/>
        <v>38613</v>
      </c>
      <c r="O43" s="308">
        <f t="shared" si="12"/>
        <v>124506</v>
      </c>
      <c r="P43" s="309">
        <f t="shared" si="12"/>
        <v>47731</v>
      </c>
      <c r="Q43" s="310">
        <f t="shared" si="12"/>
        <v>36211</v>
      </c>
      <c r="R43" s="311">
        <f t="shared" si="12"/>
        <v>40564</v>
      </c>
    </row>
    <row r="44" spans="1:18" ht="12.75">
      <c r="A44" s="315"/>
      <c r="B44" s="316"/>
      <c r="C44" s="316"/>
      <c r="D44" s="316"/>
      <c r="E44" s="316"/>
      <c r="F44" s="316"/>
      <c r="G44" s="316"/>
      <c r="H44" s="316"/>
      <c r="I44" s="316"/>
      <c r="J44" s="316"/>
      <c r="K44" s="316"/>
      <c r="L44" s="316"/>
      <c r="M44" s="316"/>
      <c r="N44" s="316"/>
      <c r="O44" s="316"/>
      <c r="P44" s="316"/>
      <c r="Q44" s="316"/>
      <c r="R44" s="316"/>
    </row>
    <row r="45" spans="1:18" ht="12.75">
      <c r="A45" s="315"/>
      <c r="B45" s="316"/>
      <c r="C45" s="316"/>
      <c r="D45" s="316"/>
      <c r="E45" s="316"/>
      <c r="F45" s="316"/>
      <c r="G45" s="316"/>
      <c r="H45" s="316"/>
      <c r="I45" s="316"/>
      <c r="J45" s="316"/>
      <c r="K45" s="316"/>
      <c r="L45" s="316"/>
      <c r="M45" s="316"/>
      <c r="N45" s="316"/>
      <c r="O45" s="316"/>
      <c r="P45" s="316"/>
      <c r="Q45" s="316"/>
      <c r="R45" s="316"/>
    </row>
    <row r="46" spans="3:15" ht="12.75">
      <c r="C46" s="98"/>
      <c r="G46" s="98"/>
      <c r="K46" s="98"/>
      <c r="O46" s="98"/>
    </row>
    <row r="47" spans="1:18" ht="15.75">
      <c r="A47" s="533" t="s">
        <v>178</v>
      </c>
      <c r="B47" s="533"/>
      <c r="C47" s="533"/>
      <c r="D47" s="533"/>
      <c r="E47" s="533"/>
      <c r="F47" s="317"/>
      <c r="G47" s="317"/>
      <c r="H47" s="317"/>
      <c r="I47" s="317"/>
      <c r="J47" s="317"/>
      <c r="K47" s="317"/>
      <c r="L47" s="317"/>
      <c r="M47" s="317"/>
      <c r="N47" s="317"/>
      <c r="O47" s="317"/>
      <c r="P47" s="318"/>
      <c r="Q47" s="318"/>
      <c r="R47" s="318"/>
    </row>
    <row r="48" spans="1:15" ht="15.75">
      <c r="A48" s="534" t="s">
        <v>179</v>
      </c>
      <c r="B48" s="534"/>
      <c r="C48" s="534"/>
      <c r="D48" s="534"/>
      <c r="E48" s="534"/>
      <c r="F48" s="319"/>
      <c r="G48" s="319"/>
      <c r="H48" s="319"/>
      <c r="I48" s="319"/>
      <c r="J48" s="319"/>
      <c r="K48" s="319"/>
      <c r="L48" s="319"/>
      <c r="M48" s="319"/>
      <c r="N48" s="319" t="s">
        <v>180</v>
      </c>
      <c r="O48" s="319"/>
    </row>
  </sheetData>
  <mergeCells count="11">
    <mergeCell ref="A47:E47"/>
    <mergeCell ref="A48:E48"/>
    <mergeCell ref="K4:N4"/>
    <mergeCell ref="O4:R4"/>
    <mergeCell ref="C4:F4"/>
    <mergeCell ref="G4:J4"/>
    <mergeCell ref="A1:O1"/>
    <mergeCell ref="C3:F3"/>
    <mergeCell ref="G3:J3"/>
    <mergeCell ref="K3:N3"/>
    <mergeCell ref="O3:R3"/>
  </mergeCells>
  <printOptions/>
  <pageMargins left="0.79" right="0.17" top="0.3" bottom="0.43" header="0.5118110236220472" footer="0.5118110236220472"/>
  <pageSetup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dimension ref="A1:K90"/>
  <sheetViews>
    <sheetView tabSelected="1" workbookViewId="0" topLeftCell="A1">
      <selection activeCell="B5" sqref="B5"/>
    </sheetView>
  </sheetViews>
  <sheetFormatPr defaultColWidth="9.00390625" defaultRowHeight="12.75"/>
  <cols>
    <col min="1" max="1" width="63.375" style="405" customWidth="1"/>
    <col min="2" max="2" width="10.75390625" style="405" customWidth="1"/>
    <col min="3" max="3" width="10.375" style="405" customWidth="1"/>
    <col min="4" max="4" width="10.875" style="405" customWidth="1"/>
    <col min="5" max="6" width="9.75390625" style="405" customWidth="1"/>
    <col min="7" max="16384" width="8.875" style="405" customWidth="1"/>
  </cols>
  <sheetData>
    <row r="1" spans="2:6" ht="15.75">
      <c r="B1" s="520"/>
      <c r="C1" s="553" t="s">
        <v>268</v>
      </c>
      <c r="D1" s="553"/>
      <c r="E1" s="553"/>
      <c r="F1" s="553"/>
    </row>
    <row r="2" spans="2:6" ht="15.75">
      <c r="B2" s="553" t="s">
        <v>269</v>
      </c>
      <c r="C2" s="553"/>
      <c r="D2" s="553"/>
      <c r="E2" s="553"/>
      <c r="F2" s="553"/>
    </row>
    <row r="3" spans="2:6" ht="15.75">
      <c r="B3" s="553" t="s">
        <v>256</v>
      </c>
      <c r="C3" s="553"/>
      <c r="D3" s="553"/>
      <c r="E3" s="553"/>
      <c r="F3" s="553"/>
    </row>
    <row r="4" spans="2:6" ht="15.75" customHeight="1">
      <c r="B4" s="521" t="s">
        <v>272</v>
      </c>
      <c r="C4" s="521"/>
      <c r="D4" s="521"/>
      <c r="E4" s="521"/>
      <c r="F4" s="521"/>
    </row>
    <row r="5" spans="3:6" ht="15.75">
      <c r="C5" s="520"/>
      <c r="D5" s="518"/>
      <c r="E5" s="519"/>
      <c r="F5" s="519"/>
    </row>
    <row r="6" spans="1:6" ht="30.75" customHeight="1">
      <c r="A6" s="546" t="s">
        <v>266</v>
      </c>
      <c r="B6" s="546"/>
      <c r="C6" s="546"/>
      <c r="D6" s="546"/>
      <c r="E6" s="546"/>
      <c r="F6" s="546"/>
    </row>
    <row r="7" spans="2:7" ht="13.5" thickBot="1">
      <c r="B7" s="407"/>
      <c r="C7" s="407"/>
      <c r="D7" s="407"/>
      <c r="E7" s="407" t="s">
        <v>264</v>
      </c>
      <c r="F7" s="407"/>
      <c r="G7" s="406"/>
    </row>
    <row r="8" spans="1:6" ht="12.75">
      <c r="A8" s="543" t="s">
        <v>6</v>
      </c>
      <c r="B8" s="547" t="s">
        <v>259</v>
      </c>
      <c r="C8" s="550" t="s">
        <v>261</v>
      </c>
      <c r="D8" s="550" t="s">
        <v>262</v>
      </c>
      <c r="E8" s="540" t="s">
        <v>263</v>
      </c>
      <c r="F8" s="540" t="s">
        <v>260</v>
      </c>
    </row>
    <row r="9" spans="1:11" ht="15.75">
      <c r="A9" s="544"/>
      <c r="B9" s="548"/>
      <c r="C9" s="551"/>
      <c r="D9" s="551"/>
      <c r="E9" s="541"/>
      <c r="F9" s="541"/>
      <c r="K9" s="398"/>
    </row>
    <row r="10" spans="1:11" ht="15.75">
      <c r="A10" s="544"/>
      <c r="B10" s="548"/>
      <c r="C10" s="551"/>
      <c r="D10" s="551"/>
      <c r="E10" s="541"/>
      <c r="F10" s="541"/>
      <c r="K10" s="398"/>
    </row>
    <row r="11" spans="1:11" ht="9" customHeight="1" thickBot="1">
      <c r="A11" s="545"/>
      <c r="B11" s="549"/>
      <c r="C11" s="552"/>
      <c r="D11" s="552"/>
      <c r="E11" s="542"/>
      <c r="F11" s="542"/>
      <c r="K11" s="398"/>
    </row>
    <row r="12" spans="1:11" ht="13.5" customHeight="1" thickBot="1">
      <c r="A12" s="515">
        <v>1</v>
      </c>
      <c r="B12" s="512">
        <v>2</v>
      </c>
      <c r="C12" s="513">
        <v>3</v>
      </c>
      <c r="D12" s="516">
        <v>4</v>
      </c>
      <c r="E12" s="517">
        <v>5</v>
      </c>
      <c r="F12" s="514">
        <v>6</v>
      </c>
      <c r="K12" s="398"/>
    </row>
    <row r="13" spans="1:6" ht="21" customHeight="1" thickBot="1">
      <c r="A13" s="408" t="s">
        <v>176</v>
      </c>
      <c r="B13" s="409">
        <f>B14+B32</f>
        <v>285969</v>
      </c>
      <c r="C13" s="409">
        <f>C14+C32</f>
        <v>52614</v>
      </c>
      <c r="D13" s="410">
        <f>D14+D32+D49</f>
        <v>61397.093590000004</v>
      </c>
      <c r="E13" s="411">
        <f aca="true" t="shared" si="0" ref="E13:E48">IF(C13&lt;&gt;0,(D13/C13)*100,)</f>
        <v>116.69345343444711</v>
      </c>
      <c r="F13" s="409">
        <f aca="true" t="shared" si="1" ref="F13:F30">IF(B13&lt;&gt;0,(D13/B13)*100,)</f>
        <v>21.469842392007525</v>
      </c>
    </row>
    <row r="14" spans="1:6" ht="15" thickBot="1">
      <c r="A14" s="412" t="s">
        <v>17</v>
      </c>
      <c r="B14" s="413">
        <f>SUM(B15,B17,B20,B24,B23)</f>
        <v>234319</v>
      </c>
      <c r="C14" s="413">
        <f>SUM(C15,C17,C20,C24,C23)</f>
        <v>44020</v>
      </c>
      <c r="D14" s="414">
        <f>SUM(D15,D17,D20,D24,D23,D31)</f>
        <v>50473.340970000005</v>
      </c>
      <c r="E14" s="413">
        <f t="shared" si="0"/>
        <v>114.66002037710132</v>
      </c>
      <c r="F14" s="413">
        <f t="shared" si="1"/>
        <v>21.540438876062122</v>
      </c>
    </row>
    <row r="15" spans="1:6" s="415" customFormat="1" ht="12.75">
      <c r="A15" s="416" t="s">
        <v>9</v>
      </c>
      <c r="B15" s="417">
        <f>SUM(B16)</f>
        <v>117650</v>
      </c>
      <c r="C15" s="417">
        <f>SUM(C16)</f>
        <v>24118</v>
      </c>
      <c r="D15" s="418">
        <f>SUM(D16)</f>
        <v>29052.24725</v>
      </c>
      <c r="E15" s="417">
        <f t="shared" si="0"/>
        <v>120.45877456671366</v>
      </c>
      <c r="F15" s="417">
        <f t="shared" si="1"/>
        <v>24.693792817679558</v>
      </c>
    </row>
    <row r="16" spans="1:6" ht="13.5" thickBot="1">
      <c r="A16" s="419" t="s">
        <v>4</v>
      </c>
      <c r="B16" s="420">
        <v>117650</v>
      </c>
      <c r="C16" s="421">
        <v>24118</v>
      </c>
      <c r="D16" s="422">
        <f>'!!! не пользовать'!E6/1000</f>
        <v>29052.24725</v>
      </c>
      <c r="E16" s="421">
        <f t="shared" si="0"/>
        <v>120.45877456671366</v>
      </c>
      <c r="F16" s="423">
        <f t="shared" si="1"/>
        <v>24.693792817679558</v>
      </c>
    </row>
    <row r="17" spans="1:6" ht="12.75">
      <c r="A17" s="424" t="s">
        <v>1</v>
      </c>
      <c r="B17" s="425">
        <f>SUM(B18:B19)</f>
        <v>61021</v>
      </c>
      <c r="C17" s="425">
        <f>SUM(C18:C19)</f>
        <v>11722</v>
      </c>
      <c r="D17" s="426">
        <f>SUM(D18:D19)</f>
        <v>14086.892200000002</v>
      </c>
      <c r="E17" s="425">
        <f t="shared" si="0"/>
        <v>120.17481829039416</v>
      </c>
      <c r="F17" s="425">
        <f t="shared" si="1"/>
        <v>23.085318496910904</v>
      </c>
    </row>
    <row r="18" spans="1:6" ht="24">
      <c r="A18" s="427" t="s">
        <v>94</v>
      </c>
      <c r="B18" s="428">
        <v>20606</v>
      </c>
      <c r="C18" s="428">
        <v>3235</v>
      </c>
      <c r="D18" s="429">
        <f>'!!! не пользовать'!E14/1000</f>
        <v>4494.932110000001</v>
      </c>
      <c r="E18" s="430">
        <f t="shared" si="0"/>
        <v>138.94689675425042</v>
      </c>
      <c r="F18" s="428">
        <f t="shared" si="1"/>
        <v>21.813705280015533</v>
      </c>
    </row>
    <row r="19" spans="1:6" ht="13.5" thickBot="1">
      <c r="A19" s="419" t="s">
        <v>95</v>
      </c>
      <c r="B19" s="420">
        <v>40415</v>
      </c>
      <c r="C19" s="421">
        <v>8487</v>
      </c>
      <c r="D19" s="422">
        <f>'!!! не пользовать'!E17/1000</f>
        <v>9591.96009</v>
      </c>
      <c r="E19" s="420">
        <f t="shared" si="0"/>
        <v>113.01944255920822</v>
      </c>
      <c r="F19" s="431">
        <f t="shared" si="1"/>
        <v>23.733663466534704</v>
      </c>
    </row>
    <row r="20" spans="1:6" ht="12.75">
      <c r="A20" s="424" t="s">
        <v>2</v>
      </c>
      <c r="B20" s="425">
        <f>SUM(B21:B22)</f>
        <v>42364</v>
      </c>
      <c r="C20" s="425">
        <f>SUM(C21:C22)</f>
        <v>5470</v>
      </c>
      <c r="D20" s="426">
        <f>SUM(D21:D22)</f>
        <v>5469.824280000001</v>
      </c>
      <c r="E20" s="417">
        <f t="shared" si="0"/>
        <v>99.99678756855576</v>
      </c>
      <c r="F20" s="417">
        <f t="shared" si="1"/>
        <v>12.91149154942876</v>
      </c>
    </row>
    <row r="21" spans="1:6" ht="24">
      <c r="A21" s="427" t="s">
        <v>162</v>
      </c>
      <c r="B21" s="428">
        <v>3841</v>
      </c>
      <c r="C21" s="428">
        <v>270</v>
      </c>
      <c r="D21" s="429">
        <f>'!!! не пользовать'!E19/1000</f>
        <v>241.66124</v>
      </c>
      <c r="E21" s="430">
        <f t="shared" si="0"/>
        <v>89.50416296296297</v>
      </c>
      <c r="F21" s="428">
        <f t="shared" si="1"/>
        <v>6.291623014839885</v>
      </c>
    </row>
    <row r="22" spans="1:6" ht="13.5" thickBot="1">
      <c r="A22" s="419" t="s">
        <v>5</v>
      </c>
      <c r="B22" s="431">
        <v>38523</v>
      </c>
      <c r="C22" s="431">
        <v>5200</v>
      </c>
      <c r="D22" s="432">
        <f>'!!! не пользовать'!E22/1000</f>
        <v>5228.16304</v>
      </c>
      <c r="E22" s="421">
        <f t="shared" si="0"/>
        <v>100.54159692307694</v>
      </c>
      <c r="F22" s="423">
        <f t="shared" si="1"/>
        <v>13.571536588531528</v>
      </c>
    </row>
    <row r="23" spans="1:6" ht="13.5" thickBot="1">
      <c r="A23" s="433" t="s">
        <v>8</v>
      </c>
      <c r="B23" s="434">
        <v>9230</v>
      </c>
      <c r="C23" s="434">
        <v>1698</v>
      </c>
      <c r="D23" s="435">
        <f>'!!! не пользовать'!E26/1000</f>
        <v>1772.5819600000002</v>
      </c>
      <c r="E23" s="413">
        <f t="shared" si="0"/>
        <v>104.39234157832746</v>
      </c>
      <c r="F23" s="413">
        <f t="shared" si="1"/>
        <v>19.204571614301194</v>
      </c>
    </row>
    <row r="24" spans="1:6" s="415" customFormat="1" ht="24">
      <c r="A24" s="436" t="s">
        <v>163</v>
      </c>
      <c r="B24" s="425">
        <f>SUM(B25:B30)</f>
        <v>4054</v>
      </c>
      <c r="C24" s="425">
        <f>SUM(C25:C30)</f>
        <v>1012</v>
      </c>
      <c r="D24" s="426">
        <f>SUM(D25:D30)</f>
        <v>87.26327999999984</v>
      </c>
      <c r="E24" s="417">
        <f t="shared" si="0"/>
        <v>8.622853754940696</v>
      </c>
      <c r="F24" s="417">
        <f t="shared" si="1"/>
        <v>2.1525229403058668</v>
      </c>
    </row>
    <row r="25" spans="1:6" ht="12.75">
      <c r="A25" s="427" t="s">
        <v>164</v>
      </c>
      <c r="B25" s="423">
        <v>153</v>
      </c>
      <c r="C25" s="421">
        <v>38</v>
      </c>
      <c r="D25" s="422">
        <f>'!!! не пользовать'!E31/1000</f>
        <v>-1172.41731</v>
      </c>
      <c r="E25" s="430">
        <f t="shared" si="0"/>
        <v>-3085.308710526316</v>
      </c>
      <c r="F25" s="428">
        <f t="shared" si="1"/>
        <v>-766.2858235294118</v>
      </c>
    </row>
    <row r="26" spans="1:6" ht="12.75">
      <c r="A26" s="427" t="s">
        <v>7</v>
      </c>
      <c r="B26" s="428">
        <v>230</v>
      </c>
      <c r="C26" s="428">
        <v>57</v>
      </c>
      <c r="D26" s="429">
        <f>'!!! не пользовать'!E32/1000</f>
        <v>443.47970999999995</v>
      </c>
      <c r="E26" s="430">
        <f t="shared" si="0"/>
        <v>778.0345789473683</v>
      </c>
      <c r="F26" s="428">
        <f t="shared" si="1"/>
        <v>192.81726521739128</v>
      </c>
    </row>
    <row r="27" spans="1:6" ht="12.75">
      <c r="A27" s="427" t="s">
        <v>213</v>
      </c>
      <c r="B27" s="428"/>
      <c r="C27" s="428"/>
      <c r="D27" s="429">
        <f>'!!! не пользовать'!E33/1000</f>
        <v>50.54053</v>
      </c>
      <c r="E27" s="430">
        <f t="shared" si="0"/>
        <v>0</v>
      </c>
      <c r="F27" s="428">
        <f t="shared" si="1"/>
        <v>0</v>
      </c>
    </row>
    <row r="28" spans="1:6" ht="12.75">
      <c r="A28" s="427" t="s">
        <v>165</v>
      </c>
      <c r="B28" s="428">
        <v>3600</v>
      </c>
      <c r="C28" s="428">
        <v>900</v>
      </c>
      <c r="D28" s="429">
        <f>'!!! не пользовать'!E34/1000</f>
        <v>748.4916499999999</v>
      </c>
      <c r="E28" s="430">
        <f t="shared" si="0"/>
        <v>83.16573888888888</v>
      </c>
      <c r="F28" s="428">
        <f t="shared" si="1"/>
        <v>20.79143472222222</v>
      </c>
    </row>
    <row r="29" spans="1:6" ht="14.25" customHeight="1">
      <c r="A29" s="437" t="s">
        <v>0</v>
      </c>
      <c r="B29" s="421">
        <v>71</v>
      </c>
      <c r="C29" s="421">
        <v>17</v>
      </c>
      <c r="D29" s="422">
        <f>'!!! не пользовать'!E35/1000</f>
        <v>17.361069999999998</v>
      </c>
      <c r="E29" s="430">
        <f t="shared" si="0"/>
        <v>102.12394117647057</v>
      </c>
      <c r="F29" s="423">
        <f t="shared" si="1"/>
        <v>24.45221126760563</v>
      </c>
    </row>
    <row r="30" spans="1:6" ht="12.75">
      <c r="A30" s="438" t="s">
        <v>181</v>
      </c>
      <c r="B30" s="428">
        <v>0</v>
      </c>
      <c r="C30" s="428"/>
      <c r="D30" s="429">
        <f>'!!! не пользовать'!E36/1000</f>
        <v>-0.19237</v>
      </c>
      <c r="E30" s="430">
        <f t="shared" si="0"/>
        <v>0</v>
      </c>
      <c r="F30" s="428">
        <f t="shared" si="1"/>
        <v>0</v>
      </c>
    </row>
    <row r="31" spans="1:6" ht="13.5" thickBot="1">
      <c r="A31" s="439" t="s">
        <v>31</v>
      </c>
      <c r="B31" s="421"/>
      <c r="C31" s="421"/>
      <c r="D31" s="422">
        <f>'!!! не пользовать'!E25/1000</f>
        <v>4.532</v>
      </c>
      <c r="E31" s="421">
        <f t="shared" si="0"/>
        <v>0</v>
      </c>
      <c r="F31" s="421"/>
    </row>
    <row r="32" spans="1:6" ht="15" thickBot="1">
      <c r="A32" s="440" t="s">
        <v>16</v>
      </c>
      <c r="B32" s="413">
        <f>B33+B40+B42+B44+B46+B47+B48</f>
        <v>51650</v>
      </c>
      <c r="C32" s="413">
        <f>C33+C40+C42+C44+C46+C47+C48</f>
        <v>8594</v>
      </c>
      <c r="D32" s="414">
        <f>D33+D40+D42+D44+D46+D47+D48</f>
        <v>10925.014619999998</v>
      </c>
      <c r="E32" s="413">
        <f t="shared" si="0"/>
        <v>127.12374470560854</v>
      </c>
      <c r="F32" s="413">
        <f aca="true" t="shared" si="2" ref="F32:F48">IF(B32&lt;&gt;0,(D32/B32)*100,)</f>
        <v>21.15201281703775</v>
      </c>
    </row>
    <row r="33" spans="1:6" s="415" customFormat="1" ht="24">
      <c r="A33" s="424" t="s">
        <v>96</v>
      </c>
      <c r="B33" s="425">
        <f>SUM(B34:B39)</f>
        <v>37833</v>
      </c>
      <c r="C33" s="425">
        <f>SUM(C34:C39)</f>
        <v>6548</v>
      </c>
      <c r="D33" s="426">
        <f>SUM(D34:D39)</f>
        <v>8666.644629999999</v>
      </c>
      <c r="E33" s="417">
        <f t="shared" si="0"/>
        <v>132.35559911423334</v>
      </c>
      <c r="F33" s="417">
        <f t="shared" si="2"/>
        <v>22.907632569449948</v>
      </c>
    </row>
    <row r="34" spans="1:6" ht="24">
      <c r="A34" s="427" t="s">
        <v>166</v>
      </c>
      <c r="B34" s="428">
        <v>13033</v>
      </c>
      <c r="C34" s="428">
        <v>3258</v>
      </c>
      <c r="D34" s="429">
        <f>'!!! не пользовать'!E45/1000</f>
        <v>3504.63976</v>
      </c>
      <c r="E34" s="430">
        <f t="shared" si="0"/>
        <v>107.57028115408227</v>
      </c>
      <c r="F34" s="428">
        <f t="shared" si="2"/>
        <v>26.890506867183305</v>
      </c>
    </row>
    <row r="35" spans="1:6" ht="48">
      <c r="A35" s="427" t="s">
        <v>167</v>
      </c>
      <c r="B35" s="428">
        <v>4998</v>
      </c>
      <c r="C35" s="421">
        <v>720</v>
      </c>
      <c r="D35" s="422">
        <f>'!!! не пользовать'!E46/1000</f>
        <v>859.5136399999999</v>
      </c>
      <c r="E35" s="430">
        <f t="shared" si="0"/>
        <v>119.37689444444443</v>
      </c>
      <c r="F35" s="428">
        <f t="shared" si="2"/>
        <v>17.197151660664264</v>
      </c>
    </row>
    <row r="36" spans="1:6" ht="48">
      <c r="A36" s="427" t="s">
        <v>168</v>
      </c>
      <c r="B36" s="428">
        <v>2</v>
      </c>
      <c r="C36" s="428"/>
      <c r="D36" s="429">
        <f>'!!! не пользовать'!E47/1000</f>
        <v>17.426919999999985</v>
      </c>
      <c r="E36" s="430">
        <f t="shared" si="0"/>
        <v>0</v>
      </c>
      <c r="F36" s="428">
        <f t="shared" si="2"/>
        <v>871.3459999999992</v>
      </c>
    </row>
    <row r="37" spans="1:6" ht="39" customHeight="1">
      <c r="A37" s="441" t="s">
        <v>169</v>
      </c>
      <c r="B37" s="430">
        <v>2100</v>
      </c>
      <c r="C37" s="430">
        <v>477</v>
      </c>
      <c r="D37" s="442">
        <f>'!!! не пользовать'!E49/1000</f>
        <v>490.0879</v>
      </c>
      <c r="E37" s="430">
        <f t="shared" si="0"/>
        <v>102.74379454926625</v>
      </c>
      <c r="F37" s="428">
        <f t="shared" si="2"/>
        <v>23.337519047619047</v>
      </c>
    </row>
    <row r="38" spans="1:6" ht="36">
      <c r="A38" s="443" t="s">
        <v>170</v>
      </c>
      <c r="B38" s="430">
        <v>7000</v>
      </c>
      <c r="C38" s="430">
        <v>60</v>
      </c>
      <c r="D38" s="444">
        <f>'!!! не пользовать'!E50/1000</f>
        <v>369.81966</v>
      </c>
      <c r="E38" s="430">
        <f t="shared" si="0"/>
        <v>616.3661000000001</v>
      </c>
      <c r="F38" s="428">
        <f t="shared" si="2"/>
        <v>5.283138</v>
      </c>
    </row>
    <row r="39" spans="1:6" ht="23.25" customHeight="1" thickBot="1">
      <c r="A39" s="445" t="s">
        <v>265</v>
      </c>
      <c r="B39" s="421">
        <v>10700</v>
      </c>
      <c r="C39" s="421">
        <v>2033</v>
      </c>
      <c r="D39" s="422">
        <f>'!!! не пользовать'!E51/1000</f>
        <v>3425.15675</v>
      </c>
      <c r="E39" s="421">
        <f t="shared" si="0"/>
        <v>168.4779513034924</v>
      </c>
      <c r="F39" s="423">
        <f t="shared" si="2"/>
        <v>32.010810747663555</v>
      </c>
    </row>
    <row r="40" spans="1:6" ht="12.75">
      <c r="A40" s="424" t="s">
        <v>97</v>
      </c>
      <c r="B40" s="425">
        <f>SUM(B41)</f>
        <v>1861</v>
      </c>
      <c r="C40" s="425">
        <f>SUM(C41)</f>
        <v>465</v>
      </c>
      <c r="D40" s="426">
        <f>SUM(D41)</f>
        <v>98.48585</v>
      </c>
      <c r="E40" s="425">
        <f t="shared" si="0"/>
        <v>21.179752688172044</v>
      </c>
      <c r="F40" s="425">
        <f t="shared" si="2"/>
        <v>5.292092960773777</v>
      </c>
    </row>
    <row r="41" spans="1:6" ht="13.5" thickBot="1">
      <c r="A41" s="446" t="s">
        <v>172</v>
      </c>
      <c r="B41" s="420">
        <v>1861</v>
      </c>
      <c r="C41" s="420">
        <v>465</v>
      </c>
      <c r="D41" s="447">
        <f>'!!! не пользовать'!E52/1000</f>
        <v>98.48585</v>
      </c>
      <c r="E41" s="421">
        <f t="shared" si="0"/>
        <v>21.179752688172044</v>
      </c>
      <c r="F41" s="431">
        <f t="shared" si="2"/>
        <v>5.292092960773777</v>
      </c>
    </row>
    <row r="42" spans="1:6" ht="12.75">
      <c r="A42" s="436" t="s">
        <v>98</v>
      </c>
      <c r="B42" s="425">
        <v>20</v>
      </c>
      <c r="C42" s="425">
        <v>5</v>
      </c>
      <c r="D42" s="426">
        <f>D43</f>
        <v>103.16</v>
      </c>
      <c r="E42" s="425">
        <f t="shared" si="0"/>
        <v>2063.2</v>
      </c>
      <c r="F42" s="417">
        <f t="shared" si="2"/>
        <v>515.8</v>
      </c>
    </row>
    <row r="43" spans="1:6" ht="36.75" thickBot="1">
      <c r="A43" s="419" t="s">
        <v>173</v>
      </c>
      <c r="B43" s="420">
        <v>20</v>
      </c>
      <c r="C43" s="421">
        <v>5</v>
      </c>
      <c r="D43" s="422">
        <f>'!!! не пользовать'!E53/1000</f>
        <v>103.16</v>
      </c>
      <c r="E43" s="420">
        <f t="shared" si="0"/>
        <v>2063.2</v>
      </c>
      <c r="F43" s="423">
        <f t="shared" si="2"/>
        <v>515.8</v>
      </c>
    </row>
    <row r="44" spans="1:6" ht="12.75">
      <c r="A44" s="424" t="s">
        <v>79</v>
      </c>
      <c r="B44" s="425">
        <f>SUM(B45)</f>
        <v>3500</v>
      </c>
      <c r="C44" s="425">
        <f>SUM(C45)</f>
        <v>0</v>
      </c>
      <c r="D44" s="426">
        <f>SUM(D45)</f>
        <v>11.095</v>
      </c>
      <c r="E44" s="417">
        <f t="shared" si="0"/>
        <v>0</v>
      </c>
      <c r="F44" s="425">
        <f t="shared" si="2"/>
        <v>0.317</v>
      </c>
    </row>
    <row r="45" spans="1:6" ht="24.75" thickBot="1">
      <c r="A45" s="419" t="s">
        <v>174</v>
      </c>
      <c r="B45" s="420">
        <v>3500</v>
      </c>
      <c r="C45" s="420"/>
      <c r="D45" s="447">
        <f>'!!! не пользовать'!E56/1000</f>
        <v>11.095</v>
      </c>
      <c r="E45" s="421">
        <f t="shared" si="0"/>
        <v>0</v>
      </c>
      <c r="F45" s="431">
        <f t="shared" si="2"/>
        <v>0.317</v>
      </c>
    </row>
    <row r="46" spans="1:6" ht="12.75">
      <c r="A46" s="448" t="s">
        <v>11</v>
      </c>
      <c r="B46" s="411">
        <v>461</v>
      </c>
      <c r="C46" s="411">
        <v>120</v>
      </c>
      <c r="D46" s="449">
        <f>'!!! не пользовать'!E67/1000</f>
        <v>113.225</v>
      </c>
      <c r="E46" s="425">
        <f t="shared" si="0"/>
        <v>94.35416666666666</v>
      </c>
      <c r="F46" s="417">
        <f t="shared" si="2"/>
        <v>24.560737527114966</v>
      </c>
    </row>
    <row r="47" spans="1:6" ht="12.75">
      <c r="A47" s="450" t="s">
        <v>12</v>
      </c>
      <c r="B47" s="451">
        <v>7788</v>
      </c>
      <c r="C47" s="451">
        <v>1410</v>
      </c>
      <c r="D47" s="452">
        <f>'!!! не пользовать'!E68/1000</f>
        <v>1772.4041399999999</v>
      </c>
      <c r="E47" s="417">
        <f t="shared" si="0"/>
        <v>125.70242127659574</v>
      </c>
      <c r="F47" s="451">
        <f t="shared" si="2"/>
        <v>22.75814252696456</v>
      </c>
    </row>
    <row r="48" spans="1:6" ht="13.5" thickBot="1">
      <c r="A48" s="448" t="s">
        <v>13</v>
      </c>
      <c r="B48" s="411">
        <v>187</v>
      </c>
      <c r="C48" s="411">
        <v>46</v>
      </c>
      <c r="D48" s="449">
        <v>160</v>
      </c>
      <c r="E48" s="411">
        <f t="shared" si="0"/>
        <v>347.82608695652175</v>
      </c>
      <c r="F48" s="453">
        <f t="shared" si="2"/>
        <v>85.56149732620321</v>
      </c>
    </row>
    <row r="49" spans="1:6" ht="24.75" thickBot="1">
      <c r="A49" s="433" t="s">
        <v>249</v>
      </c>
      <c r="B49" s="413"/>
      <c r="C49" s="454"/>
      <c r="D49" s="455">
        <v>-1.262</v>
      </c>
      <c r="E49" s="413"/>
      <c r="F49" s="413"/>
    </row>
    <row r="50" spans="1:6" ht="13.5" thickBot="1">
      <c r="A50" s="456" t="s">
        <v>99</v>
      </c>
      <c r="B50" s="434">
        <f>SUM(B51:B52)</f>
        <v>172306</v>
      </c>
      <c r="C50" s="434">
        <f>SUM(C51:C52)</f>
        <v>77730.3</v>
      </c>
      <c r="D50" s="457">
        <f>SUM(D51:D52)</f>
        <v>77730.3</v>
      </c>
      <c r="E50" s="434">
        <f>IF(C50&lt;&gt;0,(D50/C50)*100,)</f>
        <v>100</v>
      </c>
      <c r="F50" s="434">
        <f aca="true" t="shared" si="3" ref="F50:F76">IF(B50&lt;&gt;0,(D50/B50)*100,)</f>
        <v>45.11177788353279</v>
      </c>
    </row>
    <row r="51" spans="1:6" ht="24">
      <c r="A51" s="458" t="s">
        <v>100</v>
      </c>
      <c r="B51" s="459">
        <v>14636</v>
      </c>
      <c r="C51" s="459">
        <v>3513</v>
      </c>
      <c r="D51" s="460">
        <v>3513</v>
      </c>
      <c r="E51" s="459">
        <f>IF(C51&lt;&gt;0,(D51/C51)*100,)</f>
        <v>100</v>
      </c>
      <c r="F51" s="459">
        <f t="shared" si="3"/>
        <v>24.002459688439465</v>
      </c>
    </row>
    <row r="52" spans="1:6" ht="36.75" thickBot="1">
      <c r="A52" s="461" t="s">
        <v>101</v>
      </c>
      <c r="B52" s="420">
        <v>157670</v>
      </c>
      <c r="C52" s="420">
        <v>74217.3</v>
      </c>
      <c r="D52" s="447">
        <v>74217.3</v>
      </c>
      <c r="E52" s="420">
        <f>IF(C52&lt;&gt;0,(D52/C52)*100,)</f>
        <v>100</v>
      </c>
      <c r="F52" s="431">
        <f t="shared" si="3"/>
        <v>47.07128813344327</v>
      </c>
    </row>
    <row r="53" spans="1:6" ht="13.5" thickBot="1">
      <c r="A53" s="462" t="s">
        <v>175</v>
      </c>
      <c r="B53" s="413">
        <f>B13+B50</f>
        <v>458275</v>
      </c>
      <c r="C53" s="413">
        <f>C13+C50</f>
        <v>130344.3</v>
      </c>
      <c r="D53" s="414">
        <f>D13+D50</f>
        <v>139127.39359</v>
      </c>
      <c r="E53" s="413">
        <f>IF(C53&lt;&gt;0,(D53/C53)*100,)</f>
        <v>106.73837949952546</v>
      </c>
      <c r="F53" s="413">
        <f t="shared" si="3"/>
        <v>30.358931556379904</v>
      </c>
    </row>
    <row r="54" spans="1:6" ht="13.5" thickBot="1">
      <c r="A54" s="463" t="s">
        <v>229</v>
      </c>
      <c r="B54" s="464">
        <f>B66+B55+B69</f>
        <v>539301.6</v>
      </c>
      <c r="C54" s="464">
        <f>C66+C55+C69</f>
        <v>111373.70000000001</v>
      </c>
      <c r="D54" s="465">
        <f>D66+D55+D69+D74+D73</f>
        <v>114573.70000000001</v>
      </c>
      <c r="E54" s="413">
        <f aca="true" t="shared" si="4" ref="E54:E76">IF(C54&lt;&gt;0,(D54/C54)*100,)</f>
        <v>102.87320974341338</v>
      </c>
      <c r="F54" s="413">
        <f t="shared" si="3"/>
        <v>21.244828496707598</v>
      </c>
    </row>
    <row r="55" spans="1:6" ht="36">
      <c r="A55" s="466" t="s">
        <v>230</v>
      </c>
      <c r="B55" s="467">
        <f>SUM(B56:B65)</f>
        <v>176268.4</v>
      </c>
      <c r="C55" s="467">
        <f>SUM(C56:C65)</f>
        <v>37071.700000000004</v>
      </c>
      <c r="D55" s="468">
        <f>SUM(D56:D65)</f>
        <v>37071.700000000004</v>
      </c>
      <c r="E55" s="425">
        <f t="shared" si="4"/>
        <v>100</v>
      </c>
      <c r="F55" s="425">
        <f t="shared" si="3"/>
        <v>21.031393034712977</v>
      </c>
    </row>
    <row r="56" spans="1:6" ht="60">
      <c r="A56" s="469" t="s">
        <v>231</v>
      </c>
      <c r="B56" s="401">
        <v>38438</v>
      </c>
      <c r="C56" s="470">
        <v>10534</v>
      </c>
      <c r="D56" s="471">
        <v>10534</v>
      </c>
      <c r="E56" s="430">
        <f t="shared" si="4"/>
        <v>100</v>
      </c>
      <c r="F56" s="430">
        <f t="shared" si="3"/>
        <v>27.40517196524273</v>
      </c>
    </row>
    <row r="57" spans="1:6" ht="38.25" customHeight="1">
      <c r="A57" s="469" t="s">
        <v>232</v>
      </c>
      <c r="B57" s="472">
        <v>46234</v>
      </c>
      <c r="C57" s="470">
        <v>12611</v>
      </c>
      <c r="D57" s="471">
        <v>12611</v>
      </c>
      <c r="E57" s="430">
        <f t="shared" si="4"/>
        <v>100</v>
      </c>
      <c r="F57" s="428">
        <f t="shared" si="3"/>
        <v>27.276463208893887</v>
      </c>
    </row>
    <row r="58" spans="1:6" ht="72.75" customHeight="1">
      <c r="A58" s="473" t="s">
        <v>233</v>
      </c>
      <c r="B58" s="472">
        <v>23114</v>
      </c>
      <c r="C58" s="470">
        <v>5818</v>
      </c>
      <c r="D58" s="471">
        <v>5818</v>
      </c>
      <c r="E58" s="430">
        <f t="shared" si="4"/>
        <v>100</v>
      </c>
      <c r="F58" s="428">
        <f t="shared" si="3"/>
        <v>25.17089210002596</v>
      </c>
    </row>
    <row r="59" spans="1:6" ht="24">
      <c r="A59" s="474" t="s">
        <v>234</v>
      </c>
      <c r="B59" s="401">
        <v>49095</v>
      </c>
      <c r="C59" s="470">
        <v>4970</v>
      </c>
      <c r="D59" s="471">
        <v>4970</v>
      </c>
      <c r="E59" s="430">
        <f t="shared" si="4"/>
        <v>100</v>
      </c>
      <c r="F59" s="428">
        <f t="shared" si="3"/>
        <v>10.123230471534779</v>
      </c>
    </row>
    <row r="60" spans="1:6" ht="24">
      <c r="A60" s="474" t="s">
        <v>235</v>
      </c>
      <c r="B60" s="401">
        <v>5579</v>
      </c>
      <c r="C60" s="470">
        <v>650</v>
      </c>
      <c r="D60" s="471">
        <v>650</v>
      </c>
      <c r="E60" s="430">
        <f t="shared" si="4"/>
        <v>100</v>
      </c>
      <c r="F60" s="428">
        <f t="shared" si="3"/>
        <v>11.650833482702993</v>
      </c>
    </row>
    <row r="61" spans="1:6" ht="12.75">
      <c r="A61" s="469" t="s">
        <v>236</v>
      </c>
      <c r="B61" s="401">
        <v>1144</v>
      </c>
      <c r="C61" s="470">
        <v>286</v>
      </c>
      <c r="D61" s="471">
        <v>286</v>
      </c>
      <c r="E61" s="430">
        <f t="shared" si="4"/>
        <v>100</v>
      </c>
      <c r="F61" s="428">
        <f t="shared" si="3"/>
        <v>25</v>
      </c>
    </row>
    <row r="62" spans="1:6" ht="24.75" customHeight="1">
      <c r="A62" s="475" t="s">
        <v>237</v>
      </c>
      <c r="B62" s="401">
        <v>518</v>
      </c>
      <c r="C62" s="470">
        <v>115</v>
      </c>
      <c r="D62" s="471">
        <v>115</v>
      </c>
      <c r="E62" s="430">
        <f t="shared" si="4"/>
        <v>100</v>
      </c>
      <c r="F62" s="428">
        <f t="shared" si="3"/>
        <v>22.2007722007722</v>
      </c>
    </row>
    <row r="63" spans="1:6" ht="24">
      <c r="A63" s="475" t="s">
        <v>238</v>
      </c>
      <c r="B63" s="401">
        <v>115</v>
      </c>
      <c r="C63" s="470">
        <v>26</v>
      </c>
      <c r="D63" s="471">
        <v>26</v>
      </c>
      <c r="E63" s="430">
        <f t="shared" si="4"/>
        <v>100</v>
      </c>
      <c r="F63" s="428">
        <f t="shared" si="3"/>
        <v>22.608695652173914</v>
      </c>
    </row>
    <row r="64" spans="1:6" ht="12.75">
      <c r="A64" s="475" t="s">
        <v>239</v>
      </c>
      <c r="B64" s="401">
        <v>7.4</v>
      </c>
      <c r="C64" s="470">
        <v>7.4</v>
      </c>
      <c r="D64" s="471">
        <v>7.4</v>
      </c>
      <c r="E64" s="430">
        <f t="shared" si="4"/>
        <v>100</v>
      </c>
      <c r="F64" s="430">
        <f t="shared" si="3"/>
        <v>100</v>
      </c>
    </row>
    <row r="65" spans="1:6" ht="27.75" customHeight="1" thickBot="1">
      <c r="A65" s="476" t="s">
        <v>240</v>
      </c>
      <c r="B65" s="402">
        <v>12024</v>
      </c>
      <c r="C65" s="477">
        <v>2054.3</v>
      </c>
      <c r="D65" s="478">
        <v>2054.3</v>
      </c>
      <c r="E65" s="421">
        <f t="shared" si="4"/>
        <v>100</v>
      </c>
      <c r="F65" s="421">
        <f t="shared" si="3"/>
        <v>17.084996673320028</v>
      </c>
    </row>
    <row r="66" spans="1:6" ht="24">
      <c r="A66" s="466" t="s">
        <v>241</v>
      </c>
      <c r="B66" s="467">
        <f>SUM(B67:B68)</f>
        <v>264625</v>
      </c>
      <c r="C66" s="467">
        <f>SUM(C67:C68)</f>
        <v>58196</v>
      </c>
      <c r="D66" s="468">
        <f>SUM(D67:D68)</f>
        <v>58196</v>
      </c>
      <c r="E66" s="425">
        <f t="shared" si="4"/>
        <v>100</v>
      </c>
      <c r="F66" s="409">
        <f t="shared" si="3"/>
        <v>21.9918752952291</v>
      </c>
    </row>
    <row r="67" spans="1:6" ht="36">
      <c r="A67" s="479" t="s">
        <v>270</v>
      </c>
      <c r="B67" s="480">
        <v>123247</v>
      </c>
      <c r="C67" s="470">
        <v>37818</v>
      </c>
      <c r="D67" s="471">
        <v>37818</v>
      </c>
      <c r="E67" s="430">
        <f t="shared" si="4"/>
        <v>100</v>
      </c>
      <c r="F67" s="428">
        <f t="shared" si="3"/>
        <v>30.68472254902756</v>
      </c>
    </row>
    <row r="68" spans="1:6" ht="19.5" customHeight="1" thickBot="1">
      <c r="A68" s="481" t="s">
        <v>242</v>
      </c>
      <c r="B68" s="482">
        <v>141378</v>
      </c>
      <c r="C68" s="483">
        <v>20378</v>
      </c>
      <c r="D68" s="484">
        <v>20378</v>
      </c>
      <c r="E68" s="420">
        <f t="shared" si="4"/>
        <v>100</v>
      </c>
      <c r="F68" s="420">
        <f t="shared" si="3"/>
        <v>14.413840908769398</v>
      </c>
    </row>
    <row r="69" spans="1:6" ht="37.5" customHeight="1">
      <c r="A69" s="485" t="s">
        <v>243</v>
      </c>
      <c r="B69" s="486">
        <f>SUM(B70:B72)</f>
        <v>98408.2</v>
      </c>
      <c r="C69" s="486">
        <f>SUM(C70:C72)</f>
        <v>16106</v>
      </c>
      <c r="D69" s="487">
        <f>SUM(D70:D72)</f>
        <v>16106</v>
      </c>
      <c r="E69" s="417">
        <f t="shared" si="4"/>
        <v>100</v>
      </c>
      <c r="F69" s="409">
        <f t="shared" si="3"/>
        <v>16.36652230200329</v>
      </c>
    </row>
    <row r="70" spans="1:6" ht="124.5" customHeight="1">
      <c r="A70" s="474" t="s">
        <v>244</v>
      </c>
      <c r="B70" s="401">
        <v>96348</v>
      </c>
      <c r="C70" s="470">
        <v>15644</v>
      </c>
      <c r="D70" s="471">
        <v>15644</v>
      </c>
      <c r="E70" s="430">
        <f t="shared" si="4"/>
        <v>100</v>
      </c>
      <c r="F70" s="428">
        <f t="shared" si="3"/>
        <v>16.23697430149043</v>
      </c>
    </row>
    <row r="71" spans="1:6" ht="30" customHeight="1">
      <c r="A71" s="469" t="s">
        <v>245</v>
      </c>
      <c r="B71" s="401">
        <v>2009</v>
      </c>
      <c r="C71" s="470">
        <v>462</v>
      </c>
      <c r="D71" s="471">
        <v>462</v>
      </c>
      <c r="E71" s="430">
        <f t="shared" si="4"/>
        <v>100</v>
      </c>
      <c r="F71" s="428">
        <f t="shared" si="3"/>
        <v>22.99651567944251</v>
      </c>
    </row>
    <row r="72" spans="1:6" ht="60">
      <c r="A72" s="488" t="s">
        <v>271</v>
      </c>
      <c r="B72" s="402">
        <v>51.2</v>
      </c>
      <c r="C72" s="489"/>
      <c r="D72" s="478"/>
      <c r="E72" s="430"/>
      <c r="F72" s="428"/>
    </row>
    <row r="73" spans="1:6" ht="24">
      <c r="A73" s="490" t="s">
        <v>246</v>
      </c>
      <c r="B73" s="401"/>
      <c r="C73" s="470"/>
      <c r="D73" s="471">
        <v>1429</v>
      </c>
      <c r="E73" s="430"/>
      <c r="F73" s="430"/>
    </row>
    <row r="74" spans="1:6" ht="24.75" thickBot="1">
      <c r="A74" s="490" t="s">
        <v>247</v>
      </c>
      <c r="B74" s="401"/>
      <c r="C74" s="491"/>
      <c r="D74" s="492">
        <f>1409+362</f>
        <v>1771</v>
      </c>
      <c r="E74" s="430"/>
      <c r="F74" s="428"/>
    </row>
    <row r="75" spans="1:6" ht="24.75" thickBot="1">
      <c r="A75" s="493" t="s">
        <v>267</v>
      </c>
      <c r="B75" s="494"/>
      <c r="C75" s="495"/>
      <c r="D75" s="496">
        <v>769.4</v>
      </c>
      <c r="E75" s="497"/>
      <c r="F75" s="459"/>
    </row>
    <row r="76" spans="1:6" ht="13.5" thickBot="1">
      <c r="A76" s="498" t="s">
        <v>255</v>
      </c>
      <c r="B76" s="499">
        <f>B53+B54</f>
        <v>997576.6</v>
      </c>
      <c r="C76" s="500">
        <f>C53+C54</f>
        <v>241718</v>
      </c>
      <c r="D76" s="499">
        <f>D53+D54+D75</f>
        <v>254470.49359</v>
      </c>
      <c r="E76" s="501">
        <f t="shared" si="4"/>
        <v>105.27577325230226</v>
      </c>
      <c r="F76" s="413">
        <f t="shared" si="3"/>
        <v>25.50886754861732</v>
      </c>
    </row>
    <row r="77" spans="1:6" ht="12.75">
      <c r="A77" s="389" t="s">
        <v>250</v>
      </c>
      <c r="B77" s="392">
        <f>SUM(B78:B81)</f>
        <v>28247</v>
      </c>
      <c r="C77" s="395"/>
      <c r="D77" s="399">
        <f>SUM(D78:D81)</f>
        <v>-33665.2</v>
      </c>
      <c r="E77" s="502"/>
      <c r="F77" s="503"/>
    </row>
    <row r="78" spans="1:6" ht="12.75">
      <c r="A78" s="390" t="s">
        <v>251</v>
      </c>
      <c r="B78" s="393">
        <v>98017</v>
      </c>
      <c r="C78" s="396"/>
      <c r="D78" s="400">
        <v>25000</v>
      </c>
      <c r="E78" s="504"/>
      <c r="F78" s="505"/>
    </row>
    <row r="79" spans="1:6" ht="12.75">
      <c r="A79" s="390" t="s">
        <v>252</v>
      </c>
      <c r="B79" s="393">
        <v>-70770</v>
      </c>
      <c r="C79" s="396"/>
      <c r="D79" s="401">
        <v>-2500</v>
      </c>
      <c r="E79" s="504"/>
      <c r="F79" s="505"/>
    </row>
    <row r="80" spans="1:6" ht="12.75">
      <c r="A80" s="390" t="s">
        <v>253</v>
      </c>
      <c r="B80" s="393">
        <v>1000</v>
      </c>
      <c r="C80" s="396"/>
      <c r="D80" s="401">
        <v>241.9</v>
      </c>
      <c r="E80" s="504"/>
      <c r="F80" s="505"/>
    </row>
    <row r="81" spans="1:6" ht="13.5" thickBot="1">
      <c r="A81" s="391" t="s">
        <v>254</v>
      </c>
      <c r="B81" s="394"/>
      <c r="C81" s="397"/>
      <c r="D81" s="402">
        <v>-56407.1</v>
      </c>
      <c r="E81" s="506"/>
      <c r="F81" s="507"/>
    </row>
    <row r="82" spans="1:8" ht="13.5" thickBot="1">
      <c r="A82" s="498" t="s">
        <v>248</v>
      </c>
      <c r="B82" s="508">
        <f>B76+B77</f>
        <v>1025823.6</v>
      </c>
      <c r="C82" s="508"/>
      <c r="D82" s="508">
        <f>D76+D77</f>
        <v>220805.29359000002</v>
      </c>
      <c r="E82" s="509"/>
      <c r="F82" s="510"/>
      <c r="H82" s="402"/>
    </row>
    <row r="83" ht="12.75"/>
    <row r="84" ht="12.75">
      <c r="E84" s="511"/>
    </row>
    <row r="85" ht="12.75">
      <c r="E85" s="511"/>
    </row>
    <row r="86" spans="1:6" ht="15.75">
      <c r="A86" s="398" t="s">
        <v>257</v>
      </c>
      <c r="B86" s="403"/>
      <c r="C86" s="404"/>
      <c r="D86" s="398" t="s">
        <v>258</v>
      </c>
      <c r="E86" s="398"/>
      <c r="F86" s="398"/>
    </row>
    <row r="87" spans="1:6" ht="15.75">
      <c r="A87" s="398"/>
      <c r="B87" s="403"/>
      <c r="C87" s="404"/>
      <c r="D87" s="398"/>
      <c r="E87" s="398"/>
      <c r="F87" s="398"/>
    </row>
    <row r="88" spans="1:6" ht="15.75">
      <c r="A88" s="398"/>
      <c r="B88" s="403"/>
      <c r="C88" s="404"/>
      <c r="D88" s="398"/>
      <c r="E88" s="398"/>
      <c r="F88" s="398"/>
    </row>
    <row r="89" spans="1:6" ht="15.75">
      <c r="A89" s="398"/>
      <c r="B89" s="403"/>
      <c r="C89" s="404"/>
      <c r="D89" s="398"/>
      <c r="E89" s="398"/>
      <c r="F89" s="398"/>
    </row>
    <row r="90" spans="1:6" ht="15.75">
      <c r="A90" s="398"/>
      <c r="B90" s="403"/>
      <c r="C90" s="404"/>
      <c r="D90" s="398"/>
      <c r="E90" s="398"/>
      <c r="F90" s="398"/>
    </row>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sheetData>
  <mergeCells count="11">
    <mergeCell ref="C1:F1"/>
    <mergeCell ref="B2:F2"/>
    <mergeCell ref="B3:F3"/>
    <mergeCell ref="B4:F4"/>
    <mergeCell ref="F8:F11"/>
    <mergeCell ref="A8:A11"/>
    <mergeCell ref="A6:F6"/>
    <mergeCell ref="B8:B11"/>
    <mergeCell ref="C8:C11"/>
    <mergeCell ref="D8:D11"/>
    <mergeCell ref="E8:E11"/>
  </mergeCells>
  <printOptions/>
  <pageMargins left="0.53" right="0.17" top="0.42" bottom="0.47" header="0.25" footer="0.53"/>
  <pageSetup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1</cp:lastModifiedBy>
  <cp:lastPrinted>2006-06-01T08:35:17Z</cp:lastPrinted>
  <dcterms:created xsi:type="dcterms:W3CDTF">2000-10-18T04:39:26Z</dcterms:created>
  <dcterms:modified xsi:type="dcterms:W3CDTF">2006-06-02T01:15:34Z</dcterms:modified>
  <cp:category/>
  <cp:version/>
  <cp:contentType/>
  <cp:contentStatus/>
</cp:coreProperties>
</file>